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azley\Desktop\MA_SNP\SNP_HowTO\SNP_Approved_Output\"/>
    </mc:Choice>
  </mc:AlternateContent>
  <xr:revisionPtr revIDLastSave="0" documentId="13_ncr:1_{DCA8A145-13AB-4D36-8C3F-28622D85786D}" xr6:coauthVersionLast="46" xr6:coauthVersionMax="46" xr10:uidLastSave="{00000000-0000-0000-0000-000000000000}"/>
  <bookViews>
    <workbookView xWindow="22932" yWindow="-12936" windowWidth="23256" windowHeight="12576" xr2:uid="{3339E4EB-7E73-49DD-BB07-EFC93C3BB5C3}"/>
  </bookViews>
  <sheets>
    <sheet name="SNP_June2021" sheetId="1" r:id="rId1"/>
    <sheet name="St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H7" i="1" l="1"/>
  <c r="B111" i="1" l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C52" i="1"/>
  <c r="D38" i="1"/>
  <c r="G7" i="1"/>
  <c r="C38" i="1"/>
  <c r="D25" i="1"/>
  <c r="C25" i="1"/>
  <c r="C11" i="1" l="1"/>
  <c r="C12" i="1"/>
  <c r="H6" i="1"/>
  <c r="F7" i="1"/>
  <c r="F6" i="1"/>
  <c r="G6" i="1"/>
  <c r="H9" i="1" l="1"/>
  <c r="G9" i="1"/>
  <c r="F9" i="1"/>
  <c r="E7" i="1"/>
  <c r="E6" i="1"/>
  <c r="E15" i="1"/>
  <c r="E16" i="1"/>
  <c r="E14" i="1"/>
  <c r="E13" i="1"/>
  <c r="D17" i="1"/>
  <c r="D16" i="1"/>
  <c r="C17" i="1"/>
  <c r="E9" i="1" l="1"/>
  <c r="C16" i="1"/>
  <c r="B402" i="1" l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401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01" i="1"/>
  <c r="D24" i="1" l="1"/>
  <c r="C21" i="1"/>
  <c r="D22" i="1"/>
  <c r="D21" i="1"/>
  <c r="B23" i="1"/>
  <c r="C23" i="1"/>
  <c r="C20" i="1"/>
  <c r="D20" i="1"/>
  <c r="B22" i="1"/>
  <c r="B21" i="1"/>
  <c r="B20" i="1"/>
  <c r="C24" i="1"/>
  <c r="D23" i="1"/>
  <c r="B24" i="1"/>
  <c r="C22" i="1"/>
  <c r="B35" i="1"/>
  <c r="C51" i="1"/>
  <c r="C50" i="1"/>
  <c r="C48" i="1"/>
  <c r="C49" i="1"/>
  <c r="C47" i="1"/>
  <c r="D47" i="1"/>
  <c r="D48" i="1"/>
  <c r="D50" i="1"/>
  <c r="D51" i="1"/>
  <c r="D49" i="1"/>
  <c r="B47" i="1"/>
  <c r="B37" i="1"/>
  <c r="C34" i="1"/>
  <c r="C36" i="1"/>
  <c r="C33" i="1"/>
  <c r="C35" i="1"/>
  <c r="C37" i="1"/>
  <c r="D33" i="1"/>
  <c r="B33" i="1"/>
  <c r="D34" i="1"/>
  <c r="D37" i="1"/>
  <c r="D35" i="1"/>
  <c r="D36" i="1"/>
  <c r="B36" i="1"/>
  <c r="B34" i="1"/>
  <c r="G24" i="1"/>
  <c r="G22" i="1"/>
  <c r="H20" i="1"/>
  <c r="H22" i="1"/>
  <c r="E23" i="1"/>
  <c r="E20" i="1"/>
  <c r="H21" i="1"/>
  <c r="F23" i="1"/>
  <c r="E21" i="1"/>
  <c r="H24" i="1"/>
  <c r="G23" i="1"/>
  <c r="F20" i="1"/>
  <c r="H23" i="1"/>
  <c r="F21" i="1"/>
  <c r="E24" i="1"/>
  <c r="E22" i="1"/>
  <c r="G20" i="1"/>
  <c r="F24" i="1"/>
  <c r="F22" i="1"/>
  <c r="G21" i="1"/>
  <c r="B50" i="1"/>
  <c r="B48" i="1"/>
  <c r="B49" i="1"/>
  <c r="B51" i="1"/>
  <c r="G25" i="1" l="1"/>
  <c r="H25" i="1"/>
  <c r="F25" i="1"/>
  <c r="E25" i="1"/>
</calcChain>
</file>

<file path=xl/sharedStrings.xml><?xml version="1.0" encoding="utf-8"?>
<sst xmlns="http://schemas.openxmlformats.org/spreadsheetml/2006/main" count="2133" uniqueCount="309">
  <si>
    <t>StateName</t>
  </si>
  <si>
    <t>Parent Organization (Last)</t>
  </si>
  <si>
    <t xml:space="preserve">Louisiana                                         </t>
  </si>
  <si>
    <t>UnitedHealth Group, Inc.</t>
  </si>
  <si>
    <t>Dual-Eligible</t>
  </si>
  <si>
    <t>Humana Inc.</t>
  </si>
  <si>
    <t>Centene Corporation</t>
  </si>
  <si>
    <t>CVS Health Corporation</t>
  </si>
  <si>
    <t>StateAbbrev</t>
  </si>
  <si>
    <t>AK</t>
  </si>
  <si>
    <t>Alaska</t>
  </si>
  <si>
    <t>AL</t>
  </si>
  <si>
    <t>Alabama</t>
  </si>
  <si>
    <t>AR</t>
  </si>
  <si>
    <t>Arkansas</t>
  </si>
  <si>
    <t>AZ</t>
  </si>
  <si>
    <t>Arizona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</si>
  <si>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</si>
  <si>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</si>
  <si>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</si>
  <si>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</si>
  <si>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</si>
  <si>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</si>
  <si>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</si>
  <si>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</si>
  <si>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</si>
  <si>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</si>
  <si>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</si>
  <si>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</si>
  <si>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</si>
  <si>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</si>
  <si>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IA</t>
  </si>
  <si>
    <t>Iowa</t>
  </si>
  <si>
    <t>ID</t>
  </si>
  <si>
    <t>Idaho</t>
  </si>
  <si>
    <t>IL</t>
  </si>
  <si>
    <t>Illinois</t>
  </si>
  <si>
    <t>IN</t>
  </si>
  <si>
    <t>Indiana</t>
  </si>
  <si>
    <t>KS</t>
  </si>
  <si>
    <t>Kansas</t>
  </si>
  <si>
    <t>KY</t>
  </si>
  <si>
    <t>Kentucky</t>
  </si>
  <si>
    <t>LA</t>
  </si>
  <si>
    <t>Louisiana</t>
  </si>
  <si>
    <t>MA</t>
  </si>
  <si>
    <t>Massachusetts</t>
  </si>
  <si>
    <t>MD</t>
  </si>
  <si>
    <t>Maryland</t>
  </si>
  <si>
    <t>ME</t>
  </si>
  <si>
    <t>Maine</t>
  </si>
  <si>
    <t>MI</t>
  </si>
  <si>
    <t>Michigan</t>
  </si>
  <si>
    <t>MN</t>
  </si>
  <si>
    <t>Minnesota</t>
  </si>
  <si>
    <t>MO</t>
  </si>
  <si>
    <t>Missouri</t>
  </si>
  <si>
    <t>MS</t>
  </si>
  <si>
    <t>Mississippi</t>
  </si>
  <si>
    <t>MT</t>
  </si>
  <si>
    <t>Montana</t>
  </si>
  <si>
    <t>NC</t>
  </si>
  <si>
    <t>North Carolina</t>
  </si>
  <si>
    <t>ND</t>
  </si>
  <si>
    <t>North Dakota</t>
  </si>
  <si>
    <t>NE</t>
  </si>
  <si>
    <t>Nebraska</t>
  </si>
  <si>
    <t>NH</t>
  </si>
  <si>
    <t>New Hampshire</t>
  </si>
  <si>
    <t>NJ</t>
  </si>
  <si>
    <t>New Jersey</t>
  </si>
  <si>
    <t>NM</t>
  </si>
  <si>
    <t>New Mexico</t>
  </si>
  <si>
    <t>NV</t>
  </si>
  <si>
    <t>Nevada</t>
  </si>
  <si>
    <t>NY</t>
  </si>
  <si>
    <t>New York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</si>
  <si>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</si>
  <si>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</si>
  <si>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</si>
  <si>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</si>
  <si>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</si>
  <si>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</si>
  <si>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</si>
  <si>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</si>
  <si>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PR</t>
  </si>
  <si>
    <t>Puerto Rico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</si>
  <si>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</si>
  <si>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</si>
  <si>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</si>
  <si>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</si>
  <si>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</si>
  <si>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</si>
  <si>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</si>
  <si>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</si>
  <si>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</si>
  <si>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</si>
  <si>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</si>
  <si>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</si>
  <si>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VA</t>
  </si>
  <si>
    <t>Virginia</t>
  </si>
  <si>
    <t>VT</t>
  </si>
  <si>
    <t>Vermont</t>
  </si>
  <si>
    <t>WA</t>
  </si>
  <si>
    <t>Washington</t>
  </si>
  <si>
    <t>WI</t>
  </si>
  <si>
    <t>Wisconsin</t>
  </si>
  <si>
    <t>WV</t>
  </si>
  <si>
    <t>West Virginia</t>
  </si>
  <si>
    <t>WY</t>
  </si>
  <si>
    <t>Wyoming</t>
  </si>
  <si>
    <t>Health Management Associates</t>
  </si>
  <si>
    <t>Summary of All Plans</t>
  </si>
  <si>
    <t>SNP Enrollment Report</t>
  </si>
  <si>
    <t>YEAR:</t>
  </si>
  <si>
    <t>MONTH:</t>
  </si>
  <si>
    <t xml:space="preserve">        STATE  Totals</t>
  </si>
  <si>
    <t>TOTAL SNP</t>
  </si>
  <si>
    <t>D-SNPs</t>
  </si>
  <si>
    <t>Previous Year D-SNP Enrollment*</t>
  </si>
  <si>
    <t>Min Premium</t>
  </si>
  <si>
    <t>Max Premium</t>
  </si>
  <si>
    <t>Min Drug Deductible</t>
  </si>
  <si>
    <t>Max Drug Deductible</t>
  </si>
  <si>
    <t>StateAbbreviation</t>
  </si>
  <si>
    <t>Enrollment</t>
  </si>
  <si>
    <t>PrevYearEnrollment</t>
  </si>
  <si>
    <t>RankOrder</t>
  </si>
  <si>
    <t>SNP Plan</t>
  </si>
  <si>
    <t xml:space="preserve">Texas                                             </t>
  </si>
  <si>
    <t xml:space="preserve">Kansas                                            </t>
  </si>
  <si>
    <t xml:space="preserve">Pennsylvania                                      </t>
  </si>
  <si>
    <t>UPMC Health System</t>
  </si>
  <si>
    <t xml:space="preserve">Wisconsin                                         </t>
  </si>
  <si>
    <t>Network Health, Inc.</t>
  </si>
  <si>
    <t xml:space="preserve">Delaware                                          </t>
  </si>
  <si>
    <t xml:space="preserve">Indiana                                           </t>
  </si>
  <si>
    <t xml:space="preserve">Maryland                                          </t>
  </si>
  <si>
    <t xml:space="preserve">Colorado                                          </t>
  </si>
  <si>
    <t>Kaiser Foundation Health Plan, Inc.</t>
  </si>
  <si>
    <t>DC</t>
  </si>
  <si>
    <t xml:space="preserve">Michigan                                          </t>
  </si>
  <si>
    <t>Molina Healthcare, Inc.,</t>
  </si>
  <si>
    <t xml:space="preserve">Virginia                                          </t>
  </si>
  <si>
    <t>Sentara Health Care (SHC)</t>
  </si>
  <si>
    <t xml:space="preserve">Maine                                             </t>
  </si>
  <si>
    <t xml:space="preserve">South Carolina                                    </t>
  </si>
  <si>
    <t xml:space="preserve">Rhode Island                                      </t>
  </si>
  <si>
    <t xml:space="preserve">Washington                                        </t>
  </si>
  <si>
    <t xml:space="preserve">Massachusetts                                     </t>
  </si>
  <si>
    <t>Commonwealth Care Alliance, Inc.</t>
  </si>
  <si>
    <t>Fallon Community Health Plan</t>
  </si>
  <si>
    <t xml:space="preserve">Nevada                                            </t>
  </si>
  <si>
    <t>Blue Cross Blue Shield of Arizona</t>
  </si>
  <si>
    <t xml:space="preserve">New York                                          </t>
  </si>
  <si>
    <t>Healthfirst, Inc.</t>
  </si>
  <si>
    <t>EmblemHealth, Inc.</t>
  </si>
  <si>
    <t xml:space="preserve">Ohio                                              </t>
  </si>
  <si>
    <t xml:space="preserve">Connecticut                                       </t>
  </si>
  <si>
    <t xml:space="preserve">Missouri                                          </t>
  </si>
  <si>
    <t xml:space="preserve">New Jersey                                        </t>
  </si>
  <si>
    <t xml:space="preserve">California                                        </t>
  </si>
  <si>
    <t xml:space="preserve">Oregon                                            </t>
  </si>
  <si>
    <t>CareOregon, Inc.</t>
  </si>
  <si>
    <t>ATRIO Health Plans</t>
  </si>
  <si>
    <t>Samaritan Health Services</t>
  </si>
  <si>
    <t>Providence Health &amp; Services</t>
  </si>
  <si>
    <t xml:space="preserve">Minnesota                                         </t>
  </si>
  <si>
    <t>UCare Minnesota</t>
  </si>
  <si>
    <t>HealthPartners, Inc.</t>
  </si>
  <si>
    <t xml:space="preserve">Montana                                           </t>
  </si>
  <si>
    <t xml:space="preserve">Oklahoma                                          </t>
  </si>
  <si>
    <t xml:space="preserve">Puerto Rico                                       </t>
  </si>
  <si>
    <t>Medical Card System, Inc.</t>
  </si>
  <si>
    <t>Triple-S Management Corporation</t>
  </si>
  <si>
    <t xml:space="preserve">Florida                                           </t>
  </si>
  <si>
    <t xml:space="preserve">Arkansas                                          </t>
  </si>
  <si>
    <t>Select Founders, LLC</t>
  </si>
  <si>
    <t xml:space="preserve">Iowa                                              </t>
  </si>
  <si>
    <t xml:space="preserve">Alabama                                           </t>
  </si>
  <si>
    <t xml:space="preserve">North Dakota                                      </t>
  </si>
  <si>
    <t xml:space="preserve">Idaho                                             </t>
  </si>
  <si>
    <t>Blue Cross of Idaho Health Services, Inc.</t>
  </si>
  <si>
    <t xml:space="preserve">Georgia                                           </t>
  </si>
  <si>
    <t xml:space="preserve">Arizona                                           </t>
  </si>
  <si>
    <t>Mercy Care</t>
  </si>
  <si>
    <t>Banner Health</t>
  </si>
  <si>
    <t xml:space="preserve">Mississippi                                       </t>
  </si>
  <si>
    <t xml:space="preserve">Tennessee                                         </t>
  </si>
  <si>
    <t>BlueCross BlueShield of Tennessee</t>
  </si>
  <si>
    <t xml:space="preserve">North Carolina                                    </t>
  </si>
  <si>
    <t xml:space="preserve">Nebraska                                          </t>
  </si>
  <si>
    <t xml:space="preserve">West Virginia                                     </t>
  </si>
  <si>
    <t xml:space="preserve">Hawaii                                            </t>
  </si>
  <si>
    <t>AlohaCare</t>
  </si>
  <si>
    <t>Hawaii Medical Service Association</t>
  </si>
  <si>
    <t xml:space="preserve">New Mexico                                        </t>
  </si>
  <si>
    <t>Presbyterian Healthcare Services</t>
  </si>
  <si>
    <t>Health Care Service Corporation</t>
  </si>
  <si>
    <t xml:space="preserve">Kentucky                                          </t>
  </si>
  <si>
    <t xml:space="preserve">Utah                                              </t>
  </si>
  <si>
    <t>Chronic or Disabling Condition</t>
  </si>
  <si>
    <t xml:space="preserve">Illinois                                          </t>
  </si>
  <si>
    <t>Martin's Point Health Care, Inc.</t>
  </si>
  <si>
    <t>Independent Health Association, Inc.</t>
  </si>
  <si>
    <t>AIDS Healthcare Foundation</t>
  </si>
  <si>
    <t>Moses H. Cone Memorial Hospital Corp.</t>
  </si>
  <si>
    <t>Previous Year C-SNP Enrollment*</t>
  </si>
  <si>
    <t>C-SNP enrollment</t>
  </si>
  <si>
    <t>D-SNP enrollment</t>
  </si>
  <si>
    <t>Institutional</t>
  </si>
  <si>
    <t>Kansas Superior Select</t>
  </si>
  <si>
    <t>ISNP Holdings, LLC</t>
  </si>
  <si>
    <t>Innovative Long Term Care Management, Inc.</t>
  </si>
  <si>
    <t>Elderplan, Inc.</t>
  </si>
  <si>
    <t>Catholic Health Care System</t>
  </si>
  <si>
    <t>The Schroer Group, Inc.</t>
  </si>
  <si>
    <t xml:space="preserve">South Dakota                                      </t>
  </si>
  <si>
    <t>Sanford Health</t>
  </si>
  <si>
    <t>Marquis Companies I, Inc.</t>
  </si>
  <si>
    <t>American Health Companies, Inc.</t>
  </si>
  <si>
    <t>Liberty Healthcare Insurance</t>
  </si>
  <si>
    <t>Stonerise Senior Advantage Holdings, LLC</t>
  </si>
  <si>
    <t>I-SNP enrollment</t>
  </si>
  <si>
    <t>Previous Year I-SNP Enrollment*</t>
  </si>
  <si>
    <t>C-SNP</t>
  </si>
  <si>
    <t>I-SNP</t>
  </si>
  <si>
    <t>D-SNP</t>
  </si>
  <si>
    <t>Select STATE:</t>
  </si>
  <si>
    <t>Chg from Last Year</t>
  </si>
  <si>
    <t>CommCare Corporation</t>
  </si>
  <si>
    <t>District of Columbia</t>
  </si>
  <si>
    <t>Anthem, Inc.</t>
  </si>
  <si>
    <t>Cigna Corporation</t>
  </si>
  <si>
    <t>Independence Health Group, Inc.</t>
  </si>
  <si>
    <t>Denver Health &amp; Hospital Authority</t>
  </si>
  <si>
    <t xml:space="preserve">District of Columbia                              </t>
  </si>
  <si>
    <t>Priority Health</t>
  </si>
  <si>
    <t>Community Health Network of Washington</t>
  </si>
  <si>
    <t>Horizon Healthcare Services</t>
  </si>
  <si>
    <t>Medica</t>
  </si>
  <si>
    <t>Blue Cross and Blue Shield of Minnesota</t>
  </si>
  <si>
    <t>UAB Health System</t>
  </si>
  <si>
    <t>Evolent Health, Inc.</t>
  </si>
  <si>
    <t>MoreCare</t>
  </si>
  <si>
    <t>PruittHealth Premier</t>
  </si>
  <si>
    <t>Longevity Health</t>
  </si>
  <si>
    <t>Signature Advantage</t>
  </si>
  <si>
    <t>State</t>
  </si>
  <si>
    <t>ReportYrMnth</t>
  </si>
  <si>
    <t>Year</t>
  </si>
  <si>
    <t>Month</t>
  </si>
  <si>
    <t>Special Needs Type</t>
  </si>
  <si>
    <t>SumOfEnrollmentValue</t>
  </si>
  <si>
    <t>PrevEnrollment</t>
  </si>
  <si>
    <t>Previous Year Toals</t>
  </si>
  <si>
    <t>GA;SC</t>
  </si>
  <si>
    <t>AL;FL;MS;TN</t>
  </si>
  <si>
    <t>Dual</t>
  </si>
  <si>
    <t>Chronic</t>
  </si>
  <si>
    <t>Instustional</t>
  </si>
  <si>
    <t>AR;MO</t>
  </si>
  <si>
    <t>DC;DE</t>
  </si>
  <si>
    <t>DC;DE;MD</t>
  </si>
  <si>
    <t>NC;VA</t>
  </si>
  <si>
    <t>OH;WV</t>
  </si>
  <si>
    <t>CO;KS;MA;MD;MI;NC;NJ;PA;TX;VA</t>
  </si>
  <si>
    <t>IN;KY</t>
  </si>
  <si>
    <t>KY;OH</t>
  </si>
  <si>
    <t>Dual2</t>
  </si>
  <si>
    <t>Chronic2</t>
  </si>
  <si>
    <t>CT;NJ</t>
  </si>
  <si>
    <t>DE;MD;VA</t>
  </si>
  <si>
    <t>DE;PA</t>
  </si>
  <si>
    <t>FL;NJ</t>
  </si>
  <si>
    <t>ID;WA</t>
  </si>
  <si>
    <t>MD;VA</t>
  </si>
  <si>
    <t>ME;NH</t>
  </si>
  <si>
    <t>MO;TN</t>
  </si>
  <si>
    <t>OH;VA</t>
  </si>
  <si>
    <t>Institional2</t>
  </si>
  <si>
    <t>Inst3</t>
  </si>
  <si>
    <t>inst4</t>
  </si>
  <si>
    <t>Delaware Life Insurance Company</t>
  </si>
  <si>
    <t>Regency ISNP Holdings LLC</t>
  </si>
  <si>
    <t>Dashboard</t>
  </si>
  <si>
    <t>NULL</t>
  </si>
  <si>
    <t>Zing Health Consolidator, Inc</t>
  </si>
  <si>
    <t>Renown Health</t>
  </si>
  <si>
    <t>Perennial Consortium, LLC</t>
  </si>
  <si>
    <t>MFA LifeWorks, LLC</t>
  </si>
  <si>
    <t>Tufts Health Plan, Inc</t>
  </si>
  <si>
    <t>University of Utah</t>
  </si>
  <si>
    <t>SCAN Health Plan</t>
  </si>
  <si>
    <t>SeniorSelect Partners, Inc.</t>
  </si>
  <si>
    <t>ISNP</t>
  </si>
  <si>
    <t>CareSource</t>
  </si>
  <si>
    <t>Blue Cross and Blue Shield of Louisiana</t>
  </si>
  <si>
    <t>Grand Total</t>
  </si>
  <si>
    <t>First Sacramento Capital Funding LLC</t>
  </si>
  <si>
    <t>Rifkin Managed Care Holding, LLC</t>
  </si>
  <si>
    <t>Bright Health Group, Inc.</t>
  </si>
  <si>
    <t>CareFirst, Inc.</t>
  </si>
  <si>
    <t>Ultimate Healthcare Holdings, LLC</t>
  </si>
  <si>
    <t>Highmark Health</t>
  </si>
  <si>
    <t>Alignment Healthcare USA, LLC</t>
  </si>
  <si>
    <t>PrimeWest Rural Minnesota Health Care Access Initiative</t>
  </si>
  <si>
    <t>2021/06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</si>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</sst>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F400]h:mm:ss\ AM/PM"/>
    <numFmt numFmtId="166" formatCode="#,##0;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theme="4" tint="-0.249977111117893"/>
      </patternFill>
    </fill>
    <fill>
      <patternFill patternType="solid">
        <fgColor rgb="FFFFFF00"/>
        <bgColor theme="4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0" fillId="3" borderId="10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2" fillId="0" borderId="11" xfId="0" applyFont="1" applyBorder="1"/>
    <xf numFmtId="3" fontId="2" fillId="0" borderId="11" xfId="0" applyNumberFormat="1" applyFont="1" applyBorder="1"/>
    <xf numFmtId="0" fontId="0" fillId="6" borderId="0" xfId="0" applyFill="1"/>
    <xf numFmtId="0" fontId="2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ill="1"/>
    <xf numFmtId="3" fontId="0" fillId="0" borderId="0" xfId="1" applyNumberFormat="1" applyFont="1"/>
    <xf numFmtId="37" fontId="2" fillId="0" borderId="11" xfId="1" applyNumberFormat="1" applyFont="1" applyBorder="1"/>
    <xf numFmtId="3" fontId="2" fillId="0" borderId="11" xfId="1" applyNumberFormat="1" applyFont="1" applyBorder="1"/>
    <xf numFmtId="0" fontId="0" fillId="0" borderId="0" xfId="0" applyFont="1"/>
    <xf numFmtId="0" fontId="8" fillId="0" borderId="0" xfId="0" applyFont="1"/>
    <xf numFmtId="165" fontId="0" fillId="0" borderId="0" xfId="0" applyNumberFormat="1" applyFont="1"/>
    <xf numFmtId="0" fontId="0" fillId="7" borderId="0" xfId="0" applyFill="1"/>
    <xf numFmtId="166" fontId="0" fillId="0" borderId="0" xfId="1" applyNumberFormat="1" applyFont="1"/>
    <xf numFmtId="166" fontId="8" fillId="0" borderId="0" xfId="0" applyNumberFormat="1" applyFont="1"/>
    <xf numFmtId="0" fontId="8" fillId="0" borderId="0" xfId="0" applyNumberFormat="1" applyFont="1"/>
    <xf numFmtId="0" fontId="9" fillId="3" borderId="9" xfId="0" applyFont="1" applyFill="1" applyBorder="1" applyAlignment="1">
      <alignment wrapText="1"/>
    </xf>
    <xf numFmtId="0" fontId="9" fillId="4" borderId="10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0" fillId="9" borderId="0" xfId="0" applyFill="1"/>
    <xf numFmtId="0" fontId="11" fillId="0" borderId="4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164" fontId="9" fillId="0" borderId="3" xfId="1" applyNumberFormat="1" applyFont="1" applyBorder="1" applyAlignment="1">
      <alignment wrapText="1"/>
    </xf>
    <xf numFmtId="0" fontId="9" fillId="0" borderId="5" xfId="0" applyFont="1" applyBorder="1" applyAlignment="1">
      <alignment wrapText="1"/>
    </xf>
    <xf numFmtId="9" fontId="9" fillId="0" borderId="3" xfId="2" applyNumberFormat="1" applyFont="1" applyBorder="1" applyAlignment="1">
      <alignment vertical="center" wrapText="1"/>
    </xf>
    <xf numFmtId="164" fontId="9" fillId="0" borderId="12" xfId="1" applyNumberFormat="1" applyFont="1" applyBorder="1" applyAlignment="1">
      <alignment wrapText="1"/>
    </xf>
    <xf numFmtId="0" fontId="11" fillId="0" borderId="13" xfId="0" applyFont="1" applyBorder="1" applyAlignment="1">
      <alignment horizontal="center" wrapText="1"/>
    </xf>
    <xf numFmtId="0" fontId="12" fillId="0" borderId="0" xfId="0" applyFont="1"/>
    <xf numFmtId="0" fontId="12" fillId="8" borderId="10" xfId="0" applyFont="1" applyFill="1" applyBorder="1" applyAlignment="1">
      <alignment horizontal="center" wrapText="1"/>
    </xf>
    <xf numFmtId="1" fontId="12" fillId="0" borderId="0" xfId="1" applyNumberFormat="1" applyFont="1"/>
    <xf numFmtId="1" fontId="12" fillId="0" borderId="0" xfId="0" applyNumberFormat="1" applyFont="1"/>
    <xf numFmtId="0" fontId="13" fillId="0" borderId="0" xfId="0" applyFont="1" applyFill="1"/>
    <xf numFmtId="0" fontId="12" fillId="0" borderId="0" xfId="0" applyFont="1" applyFill="1"/>
    <xf numFmtId="0" fontId="12" fillId="0" borderId="0" xfId="0" applyNumberFormat="1" applyFont="1"/>
    <xf numFmtId="0" fontId="13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D-SNPs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SNP_June2021!$B$20</c:f>
              <c:strCache>
                <c:ptCount val="1"/>
                <c:pt idx="0">
                  <c:v>Kaiser Foundation Health Plan, Inc.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SNP_June2021!$C$20</c:f>
              <c:numCache>
                <c:formatCode>#,##0;;</c:formatCode>
                <c:ptCount val="1"/>
                <c:pt idx="0">
                  <c:v>73888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7-406F-A861-647D00F34072}"/>
            </c:ext>
          </c:extLst>
        </c:ser>
        <c:ser>
          <c:idx val="6"/>
          <c:order val="1"/>
          <c:tx>
            <c:strRef>
              <c:f>SNP_June2021!$B$21</c:f>
              <c:strCache>
                <c:ptCount val="1"/>
                <c:pt idx="0">
                  <c:v>Anthem, Inc.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SNP_June2021!$C$21</c:f>
              <c:numCache>
                <c:formatCode>#,##0;;</c:formatCode>
                <c:ptCount val="1"/>
                <c:pt idx="0">
                  <c:v>21224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7-406F-A861-647D00F34072}"/>
            </c:ext>
          </c:extLst>
        </c:ser>
        <c:ser>
          <c:idx val="7"/>
          <c:order val="2"/>
          <c:tx>
            <c:strRef>
              <c:f>SNP_June2021!$B$22</c:f>
              <c:strCache>
                <c:ptCount val="1"/>
                <c:pt idx="0">
                  <c:v>SCAN Health Plan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SNP_June2021!$C$22</c:f>
              <c:numCache>
                <c:formatCode>#,##0;;</c:formatCode>
                <c:ptCount val="1"/>
                <c:pt idx="0">
                  <c:v>14873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27-406F-A861-647D00F34072}"/>
            </c:ext>
          </c:extLst>
        </c:ser>
        <c:ser>
          <c:idx val="8"/>
          <c:order val="3"/>
          <c:tx>
            <c:strRef>
              <c:f>SNP_June2021!$B$23</c:f>
              <c:strCache>
                <c:ptCount val="1"/>
                <c:pt idx="0">
                  <c:v>Humana Inc.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SNP_June2021!$C$23</c:f>
              <c:numCache>
                <c:formatCode>#,##0;;</c:formatCode>
                <c:ptCount val="1"/>
                <c:pt idx="0">
                  <c:v>10524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427-406F-A861-647D00F34072}"/>
            </c:ext>
          </c:extLst>
        </c:ser>
        <c:ser>
          <c:idx val="9"/>
          <c:order val="4"/>
          <c:tx>
            <c:strRef>
              <c:f>SNP_June2021!$B$24</c:f>
              <c:strCache>
                <c:ptCount val="1"/>
                <c:pt idx="0">
                  <c:v>Centene Corporation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SNP_June2021!$C$24</c:f>
              <c:numCache>
                <c:formatCode>#,##0;;</c:formatCode>
                <c:ptCount val="1"/>
                <c:pt idx="0">
                  <c:v>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27-406F-A861-647D00F340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77065672"/>
        <c:axId val="777073872"/>
        <c:extLst>
          <c:ext xmlns:c15="http://schemas.microsoft.com/office/drawing/2012/chart" uri="{02D57815-91ED-43cb-92C2-25804820EDAC}">
            <c15:filteredBarSeries>
              <c15:ser>
                <c:idx val="0"/>
                <c:order val="5"/>
                <c:tx>
                  <c:strRef>
                    <c:extLst>
                      <c:ext uri="{02D57815-91ED-43cb-92C2-25804820EDAC}">
                        <c15:formulaRef>
                          <c15:sqref>SNP_June2021!$B$20</c15:sqref>
                        </c15:formulaRef>
                      </c:ext>
                    </c:extLst>
                    <c:strCache>
                      <c:ptCount val="1"/>
                      <c:pt idx="0">
                        <c:v>Kaiser Foundation Health Plan, Inc.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val>
                  <c:numRef>
                    <c:extLst>
                      <c:ext uri="{02D57815-91ED-43cb-92C2-25804820EDAC}">
                        <c15:formulaRef>
                          <c15:sqref>SNP_June2021!$C$20</c15:sqref>
                        </c15:formulaRef>
                      </c:ext>
                    </c:extLst>
                    <c:numCache>
                      <c:formatCode>#,##0;;</c:formatCode>
                      <c:ptCount val="1"/>
                      <c:pt idx="0">
                        <c:v>73888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427-406F-A861-647D00F3407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SNP_June2021!$B$21</c15:sqref>
                        </c15:formulaRef>
                      </c:ext>
                    </c:extLst>
                    <c:strCache>
                      <c:ptCount val="1"/>
                      <c:pt idx="0">
                        <c:v>Anthem, Inc.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SNP_June2021!$C$21</c15:sqref>
                        </c15:formulaRef>
                      </c:ext>
                    </c:extLst>
                    <c:numCache>
                      <c:formatCode>#,##0;;</c:formatCode>
                      <c:ptCount val="1"/>
                      <c:pt idx="0">
                        <c:v>21224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427-406F-A861-647D00F34072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SNP_June2021!$B$22</c15:sqref>
                        </c15:formulaRef>
                      </c:ext>
                    </c:extLst>
                    <c:strCache>
                      <c:ptCount val="1"/>
                      <c:pt idx="0">
                        <c:v>SCAN Health Plan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SNP_June2021!$C$22</c15:sqref>
                        </c15:formulaRef>
                      </c:ext>
                    </c:extLst>
                    <c:numCache>
                      <c:formatCode>#,##0;;</c:formatCode>
                      <c:ptCount val="1"/>
                      <c:pt idx="0">
                        <c:v>14873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427-406F-A861-647D00F34072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SNP_June2021!$B$23</c15:sqref>
                        </c15:formulaRef>
                      </c:ext>
                    </c:extLst>
                    <c:strCache>
                      <c:ptCount val="1"/>
                      <c:pt idx="0">
                        <c:v>Humana Inc.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SNP_June2021!$C$23</c15:sqref>
                        </c15:formulaRef>
                      </c:ext>
                    </c:extLst>
                    <c:numCache>
                      <c:formatCode>#,##0;;</c:formatCode>
                      <c:ptCount val="1"/>
                      <c:pt idx="0">
                        <c:v>10524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427-406F-A861-647D00F34072}"/>
                  </c:ext>
                </c:extLst>
              </c15:ser>
            </c15:filteredBarSeries>
            <c15:filteredBarSeries>
              <c15:ser>
                <c:idx val="4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SNP_June2021!$B$24</c15:sqref>
                        </c15:formulaRef>
                      </c:ext>
                    </c:extLst>
                    <c:strCache>
                      <c:ptCount val="1"/>
                      <c:pt idx="0">
                        <c:v>Centene Corporation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SNP_June2021!$C$24</c15:sqref>
                        </c15:formulaRef>
                      </c:ext>
                    </c:extLst>
                    <c:numCache>
                      <c:formatCode>#,##0;;</c:formatCode>
                      <c:ptCount val="1"/>
                      <c:pt idx="0">
                        <c:v>8265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427-406F-A861-647D00F34072}"/>
                  </c:ext>
                </c:extLst>
              </c15:ser>
            </c15:filteredBarSeries>
          </c:ext>
        </c:extLst>
      </c:barChart>
      <c:catAx>
        <c:axId val="777065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7073872"/>
        <c:crosses val="autoZero"/>
        <c:auto val="1"/>
        <c:lblAlgn val="ctr"/>
        <c:lblOffset val="100"/>
        <c:noMultiLvlLbl val="0"/>
      </c:catAx>
      <c:valAx>
        <c:axId val="7770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6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C-SNPs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SNP_June2021!$B$33</c:f>
              <c:strCache>
                <c:ptCount val="1"/>
                <c:pt idx="0">
                  <c:v>Bright Health Group, Inc.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SNP_June2021!$C$33</c:f>
              <c:numCache>
                <c:formatCode>#,##0;;</c:formatCode>
                <c:ptCount val="1"/>
                <c:pt idx="0">
                  <c:v>35166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D-4B09-8330-FE65155245EA}"/>
            </c:ext>
          </c:extLst>
        </c:ser>
        <c:ser>
          <c:idx val="1"/>
          <c:order val="1"/>
          <c:tx>
            <c:strRef>
              <c:f>SNP_June2021!$B$34</c:f>
              <c:strCache>
                <c:ptCount val="1"/>
                <c:pt idx="0">
                  <c:v>Anthem, Inc.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SNP_June2021!$C$34</c:f>
              <c:numCache>
                <c:formatCode>#,##0;;</c:formatCode>
                <c:ptCount val="1"/>
                <c:pt idx="0">
                  <c:v>15072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D-4B09-8330-FE65155245EA}"/>
            </c:ext>
          </c:extLst>
        </c:ser>
        <c:ser>
          <c:idx val="2"/>
          <c:order val="2"/>
          <c:tx>
            <c:strRef>
              <c:f>SNP_June2021!$B$35</c:f>
              <c:strCache>
                <c:ptCount val="1"/>
                <c:pt idx="0">
                  <c:v>SCAN Health Plan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SNP_June2021!$C$35</c:f>
              <c:numCache>
                <c:formatCode>#,##0;;</c:formatCode>
                <c:ptCount val="1"/>
                <c:pt idx="0">
                  <c:v>13968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D-4B09-8330-FE65155245EA}"/>
            </c:ext>
          </c:extLst>
        </c:ser>
        <c:ser>
          <c:idx val="3"/>
          <c:order val="3"/>
          <c:tx>
            <c:strRef>
              <c:f>SNP_June2021!$B$36</c:f>
              <c:strCache>
                <c:ptCount val="1"/>
                <c:pt idx="0">
                  <c:v>Centene Corporation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SNP_June2021!$C$36</c:f>
              <c:numCache>
                <c:formatCode>#,##0;;</c:formatCode>
                <c:ptCount val="1"/>
                <c:pt idx="0">
                  <c:v>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BD-4B09-8330-FE65155245EA}"/>
            </c:ext>
          </c:extLst>
        </c:ser>
        <c:ser>
          <c:idx val="4"/>
          <c:order val="4"/>
          <c:tx>
            <c:strRef>
              <c:f>SNP_June2021!$B$37</c:f>
              <c:strCache>
                <c:ptCount val="1"/>
                <c:pt idx="0">
                  <c:v>Alignment Healthcare USA, LLC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SNP_June2021!$C$37</c:f>
              <c:numCache>
                <c:formatCode>#,##0;;</c:formatCode>
                <c:ptCount val="1"/>
                <c:pt idx="0">
                  <c:v>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BD-4B09-8330-FE65155245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77065672"/>
        <c:axId val="777073872"/>
      </c:barChart>
      <c:catAx>
        <c:axId val="777065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7073872"/>
        <c:crosses val="autoZero"/>
        <c:auto val="1"/>
        <c:lblAlgn val="ctr"/>
        <c:lblOffset val="100"/>
        <c:noMultiLvlLbl val="0"/>
      </c:catAx>
      <c:valAx>
        <c:axId val="7770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6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I-SNPs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SNP_June2021!$B$47</c:f>
              <c:strCache>
                <c:ptCount val="1"/>
                <c:pt idx="0">
                  <c:v>Anthem, Inc.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SNP_June2021!$C$47</c:f>
              <c:numCache>
                <c:formatCode>#,##0;;</c:formatCode>
                <c:ptCount val="1"/>
                <c:pt idx="0">
                  <c:v>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3-4F21-B05B-EB69CE5F50B0}"/>
            </c:ext>
          </c:extLst>
        </c:ser>
        <c:ser>
          <c:idx val="1"/>
          <c:order val="1"/>
          <c:tx>
            <c:strRef>
              <c:f>SNP_June2021!$B$48</c:f>
              <c:strCache>
                <c:ptCount val="1"/>
                <c:pt idx="0">
                  <c:v>Bright Health Group, Inc.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SNP_June2021!$C$48</c:f>
              <c:numCache>
                <c:formatCode>#,##0;;</c:formatCode>
                <c:ptCount val="1"/>
                <c:pt idx="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3-4F21-B05B-EB69CE5F50B0}"/>
            </c:ext>
          </c:extLst>
        </c:ser>
        <c:ser>
          <c:idx val="2"/>
          <c:order val="2"/>
          <c:tx>
            <c:strRef>
              <c:f>SNP_June2021!$B$49</c:f>
              <c:strCache>
                <c:ptCount val="1"/>
                <c:pt idx="0">
                  <c:v>SCAN Health Plan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SNP_June2021!$C$49</c:f>
              <c:numCache>
                <c:formatCode>#,##0;;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43-4F21-B05B-EB69CE5F50B0}"/>
            </c:ext>
          </c:extLst>
        </c:ser>
        <c:ser>
          <c:idx val="3"/>
          <c:order val="3"/>
          <c:tx>
            <c:strRef>
              <c:f>SNP_June2021!$B$50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SNP_June2021!$C$50</c:f>
              <c:numCache>
                <c:formatCode>#,##0;;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43-4F21-B05B-EB69CE5F5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77065672"/>
        <c:axId val="777073872"/>
      </c:barChart>
      <c:catAx>
        <c:axId val="777065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7073872"/>
        <c:crosses val="autoZero"/>
        <c:auto val="1"/>
        <c:lblAlgn val="ctr"/>
        <c:lblOffset val="100"/>
        <c:noMultiLvlLbl val="0"/>
      </c:catAx>
      <c:valAx>
        <c:axId val="7770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06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27667</xdr:colOff>
      <xdr:row>15</xdr:row>
      <xdr:rowOff>174173</xdr:rowOff>
    </xdr:from>
    <xdr:to>
      <xdr:col>11</xdr:col>
      <xdr:colOff>23812</xdr:colOff>
      <xdr:row>27</xdr:row>
      <xdr:rowOff>164760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A8F219-FB06-4112-B7E9-B8D6C7103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50798</xdr:colOff>
      <xdr:row>29</xdr:row>
      <xdr:rowOff>151606</xdr:rowOff>
    </xdr:from>
    <xdr:to>
      <xdr:col>11</xdr:col>
      <xdr:colOff>23810</xdr:colOff>
      <xdr:row>43</xdr:row>
      <xdr:rowOff>50799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F9A7383-4620-4943-9EB9-33F6E878D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41274</xdr:colOff>
      <xdr:row>45</xdr:row>
      <xdr:rowOff>0</xdr:rowOff>
    </xdr:from>
    <xdr:to>
      <xdr:col>11</xdr:col>
      <xdr:colOff>20636</xdr:colOff>
      <xdr:row>58</xdr:row>
      <xdr:rowOff>10886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A2DDBE1-AE5D-44F2-B05E-63EAF4867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6AB5-23F4-4E8D-ACE7-4B8C5F1DBF0E}">
  <dimension ref="A1:XFC579"/>
  <sheetViews>
    <sheetView tabSelected="1" zoomScale="70" zoomScaleNormal="70" workbookViewId="0">
      <selection activeCell="P19" sqref="P19"/>
    </sheetView>
  </sheetViews>
  <sheetFormatPr defaultRowHeight="14.4" zeroHeight="1" x14ac:dyDescent="0.3"/>
  <cols>
    <col min="1" max="1" width="3.21875" style="21" customWidth="1"/>
    <col min="2" max="2" width="33.5546875" style="21" customWidth="1"/>
    <col min="3" max="3" width="18.33203125" style="21" customWidth="1"/>
    <col min="4" max="4" width="23.33203125" style="21" customWidth="1"/>
    <col min="5" max="5" width="16.44140625" style="21" customWidth="1"/>
    <col min="6" max="6" width="13.88671875" style="21" customWidth="1"/>
    <col min="7" max="7" width="11.88671875" style="21" customWidth="1"/>
    <col min="8" max="8" width="10.88671875" style="21" customWidth="1"/>
    <col min="9" max="9" width="10.5546875" style="21" customWidth="1"/>
    <col min="10" max="10" width="9.77734375" style="21" customWidth="1"/>
    <col min="11" max="11" width="10" style="21" customWidth="1"/>
    <col min="12" max="12" width="0.44140625" style="21" customWidth="1"/>
    <col min="13" max="13" width="0.33203125" style="21" customWidth="1"/>
    <col min="14" max="14" width="5.33203125" style="21" customWidth="1"/>
    <col min="15" max="19" width="8.88671875" style="21" customWidth="1"/>
    <col min="20" max="20" width="12.33203125" style="21" customWidth="1"/>
    <col min="21" max="22" width="8.88671875" style="21" customWidth="1"/>
    <col min="23" max="23" width="24.33203125" style="21" customWidth="1"/>
    <col min="24" max="24" width="8.88671875" style="21" customWidth="1"/>
    <col min="25" max="25" width="19" style="21" customWidth="1"/>
    <col min="26" max="16384" width="8.88671875" style="21"/>
  </cols>
  <sheetData>
    <row r="1" spans="1:16383" customFormat="1" ht="26.4" thickBot="1" x14ac:dyDescent="0.55000000000000004">
      <c r="A1" s="46" t="s">
        <v>111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spans="1:16383" customFormat="1" ht="21" x14ac:dyDescent="0.4">
      <c r="A2" s="47" t="s">
        <v>113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383" customFormat="1" ht="15" thickBot="1" x14ac:dyDescent="0.35"/>
    <row r="4" spans="1:16383" customFormat="1" ht="18.600000000000001" thickBot="1" x14ac:dyDescent="0.4">
      <c r="A4" s="48" t="s">
        <v>112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customFormat="1" x14ac:dyDescent="0.3">
      <c r="D5" s="32"/>
      <c r="E5" s="31" t="s">
        <v>117</v>
      </c>
      <c r="F5" s="31" t="s">
        <v>227</v>
      </c>
      <c r="G5" s="31" t="s">
        <v>225</v>
      </c>
      <c r="H5" s="37" t="s">
        <v>226</v>
      </c>
      <c r="L5" s="20"/>
      <c r="M5" s="20"/>
    </row>
    <row r="6" spans="1:16383" customFormat="1" x14ac:dyDescent="0.3">
      <c r="D6" s="5" t="s">
        <v>116</v>
      </c>
      <c r="E6" s="33">
        <f>IFERROR(IF(SUM(F6:H6)&lt;=1,0,SUM(F6:H6)),0)</f>
        <v>224259</v>
      </c>
      <c r="F6" s="33">
        <f>IFERROR(VLOOKUP(C13,M115:S161,7,0),0)</f>
        <v>146591</v>
      </c>
      <c r="G6" s="33">
        <f>IFERROR(VLOOKUP(C13,M177:S203,7,0),0)</f>
        <v>74565</v>
      </c>
      <c r="H6" s="36">
        <f>IFERROR(VLOOKUP(C13,M212:S252,7,0),0)</f>
        <v>3103</v>
      </c>
      <c r="L6" s="22"/>
      <c r="M6" s="20"/>
    </row>
    <row r="7" spans="1:16383" customFormat="1" x14ac:dyDescent="0.3">
      <c r="D7" s="5" t="s">
        <v>255</v>
      </c>
      <c r="E7" s="33">
        <f>IFERROR(IF(SUM(F7:H7)&lt;=1,0,SUM(F7:H7)),0)</f>
        <v>202539</v>
      </c>
      <c r="F7" s="33">
        <f>IFERROR(VLOOKUP(C13,M115:T161,8,0),0)</f>
        <v>131135</v>
      </c>
      <c r="G7" s="33">
        <f>IFERROR(VLOOKUP(C13,M177:T203,8,0),0)</f>
        <v>68118</v>
      </c>
      <c r="H7" s="36">
        <f>IF(IFERROR(VLOOKUP(C13,M212:T252,8),0) ="NULL","",VLOOKUP(C13,M212:T252,8))</f>
        <v>3286</v>
      </c>
      <c r="L7" s="20"/>
      <c r="M7" s="20"/>
    </row>
    <row r="8" spans="1:16383" customFormat="1" ht="15" thickBot="1" x14ac:dyDescent="0.35">
      <c r="D8" s="6"/>
      <c r="E8" s="33"/>
      <c r="F8" s="33"/>
      <c r="G8" s="33"/>
      <c r="H8" s="34"/>
    </row>
    <row r="9" spans="1:16383" customFormat="1" x14ac:dyDescent="0.3">
      <c r="D9" s="5" t="s">
        <v>229</v>
      </c>
      <c r="E9" s="35">
        <f>IFERROR((E6-E7)/E7,0)</f>
        <v>0.10723860589812333</v>
      </c>
      <c r="F9" s="35">
        <f t="shared" ref="F9:H9" si="0">IFERROR((F6-F7)/F7,0)</f>
        <v>0.11786327067525833</v>
      </c>
      <c r="G9" s="35">
        <f t="shared" si="0"/>
        <v>9.4644587333744382E-2</v>
      </c>
      <c r="H9" s="35">
        <f t="shared" si="0"/>
        <v>-5.5690809494826535E-2</v>
      </c>
    </row>
    <row r="10" spans="1:16383" customFormat="1" x14ac:dyDescent="0.3">
      <c r="D10" s="21"/>
      <c r="E10" s="21"/>
      <c r="F10" s="21"/>
      <c r="G10" s="21"/>
      <c r="H10" s="21"/>
      <c r="I10" s="16"/>
    </row>
    <row r="11" spans="1:16383" customFormat="1" x14ac:dyDescent="0.3">
      <c r="B11" s="4" t="s">
        <v>114</v>
      </c>
      <c r="C11" s="8" t="str">
        <f>LEFT(O115,4)</f>
        <v>2021</v>
      </c>
      <c r="E11" s="21"/>
      <c r="F11" s="21"/>
      <c r="G11" s="21"/>
      <c r="H11" s="21"/>
      <c r="I11" s="16"/>
    </row>
    <row r="12" spans="1:16383" customFormat="1" x14ac:dyDescent="0.3">
      <c r="B12" s="4" t="s">
        <v>115</v>
      </c>
      <c r="C12" s="14" t="str">
        <f>Q115</f>
        <v>June</v>
      </c>
    </row>
    <row r="13" spans="1:16383" customFormat="1" x14ac:dyDescent="0.3">
      <c r="B13" s="4" t="s">
        <v>228</v>
      </c>
      <c r="C13" s="13" t="s">
        <v>18</v>
      </c>
      <c r="D13" s="21"/>
      <c r="E13" s="21">
        <f>VLOOKUP($C$13,States!B2:J53,6,0)</f>
        <v>0</v>
      </c>
    </row>
    <row r="14" spans="1:16383" customFormat="1" x14ac:dyDescent="0.3">
      <c r="C14" s="21"/>
      <c r="D14" s="21"/>
      <c r="E14" s="21">
        <f>VLOOKUP($C$13,States!B2:J53,7,0)</f>
        <v>0</v>
      </c>
    </row>
    <row r="15" spans="1:16383" customFormat="1" x14ac:dyDescent="0.3">
      <c r="C15" s="21" t="s">
        <v>23</v>
      </c>
      <c r="D15" s="21"/>
      <c r="E15" s="25">
        <f>IFERROR(VLOOKUP($C$13,States!B2:J53,8,0)," ")</f>
        <v>0</v>
      </c>
    </row>
    <row r="16" spans="1:16383" customFormat="1" x14ac:dyDescent="0.3">
      <c r="C16" s="26">
        <f>VLOOKUP($C$13,States!B2:C53,2,0)</f>
        <v>0</v>
      </c>
      <c r="D16" s="21">
        <f>VLOOKUP($C$13,States!B2:F53,4,0)</f>
        <v>0</v>
      </c>
      <c r="E16" s="25">
        <f>VLOOKUP($C$13,States!B2:J53,9,0)</f>
        <v>0</v>
      </c>
      <c r="F16" s="1"/>
      <c r="G16" s="1"/>
      <c r="H16" s="1"/>
      <c r="L16" s="23"/>
    </row>
    <row r="17" spans="1:26" customFormat="1" x14ac:dyDescent="0.3">
      <c r="C17" s="21" t="str">
        <f>IF(VLOOKUP($C$13,States!B2:D53,3,0)=0,"",VLOOKUP($C$13,States!B2:D53,3,0))</f>
        <v/>
      </c>
      <c r="D17" s="21">
        <f>IFERROR(VLOOKUP($C$13,States!B3:G54,5,0)," ")</f>
        <v>0</v>
      </c>
      <c r="E17" s="21"/>
      <c r="L17" s="23"/>
    </row>
    <row r="18" spans="1:26" customFormat="1" x14ac:dyDescent="0.3">
      <c r="E18" s="21"/>
      <c r="L18" s="23"/>
    </row>
    <row r="19" spans="1:26" customFormat="1" ht="28.8" x14ac:dyDescent="0.3">
      <c r="B19" s="27" t="s">
        <v>1</v>
      </c>
      <c r="C19" s="28" t="s">
        <v>209</v>
      </c>
      <c r="D19" s="29" t="s">
        <v>119</v>
      </c>
      <c r="E19" s="7" t="s">
        <v>120</v>
      </c>
      <c r="F19" s="7" t="s">
        <v>121</v>
      </c>
      <c r="G19" s="7" t="s">
        <v>122</v>
      </c>
      <c r="H19" s="7" t="s">
        <v>123</v>
      </c>
      <c r="I19" s="7"/>
      <c r="J19" s="7"/>
      <c r="K19" s="7"/>
      <c r="L19" s="23"/>
    </row>
    <row r="20" spans="1:26" customFormat="1" x14ac:dyDescent="0.3">
      <c r="B20" t="str">
        <f>IFERROR(VLOOKUP(TRIM(_xlfn.CONCAT(TRIM($C$13)&amp;"1")),$B$112:$L$299,4,0),"")</f>
        <v>Kaiser Foundation Health Plan, Inc.</v>
      </c>
      <c r="C20" s="24">
        <f>IFERROR(IF(VLOOKUP(TRIM(_xlfn.CONCAT(TRIM($C$13)&amp;"1")),$B$112:$L$299,5,0)="NULL",0,VLOOKUP(TRIM(_xlfn.CONCAT(TRIM($C$13)&amp;"1")),$B$112:$L$299,5,0)),"")</f>
        <v>73888</v>
      </c>
      <c r="D20" s="17">
        <f>IFERROR(IF(VLOOKUP(TRIM(_xlfn.CONCAT(TRIM($C$13)&amp;"1")),$B$112:$L$299,6,0)="NULL",0,VLOOKUP(TRIM(_xlfn.CONCAT(TRIM($C$13)&amp;"1")),$B$112:$L$299,6,0)),"")</f>
        <v>72668</v>
      </c>
      <c r="E20" s="9">
        <f>IFERROR(IF(VLOOKUP(TRIM(_xlfn.CONCAT(TRIM($C$13)&amp;"1")),$B$116:$L$383,7,0)="NULL",0,VLOOKUP(TRIM(_xlfn.CONCAT(TRIM($C$13)&amp;"1")),$B$116:$L$383,7,0)),"")</f>
        <v>1</v>
      </c>
      <c r="F20" s="9" t="str">
        <f>IFERROR(IF(VLOOKUP(TRIM(_xlfn.CONCAT(TRIM($C$13)&amp;"1")),$B$116:$L$383,8,0)="NULL",0,VLOOKUP(TRIM(_xlfn.CONCAT(TRIM($C$13)&amp;"1")),$B$116:$L$383,8,0)),"")</f>
        <v>Dual-Eligible</v>
      </c>
      <c r="G20" s="9">
        <f>IFERROR(IF(VLOOKUP(TRIM(_xlfn.CONCAT(TRIM($C$13)&amp;"1")),$B$116:$L$383,9,0)="NULL",0,VLOOKUP(TRIM(_xlfn.CONCAT(TRIM($C$13)&amp;"1")),$B$116:$L$383,9,0)),"")</f>
        <v>0</v>
      </c>
      <c r="H20" s="9">
        <f>IFERROR(IF(VLOOKUP(TRIM(_xlfn.CONCAT(TRIM($C$13)&amp;"1")),$B$116:$L$383,10,0)="NULL",0,VLOOKUP(TRIM(_xlfn.CONCAT(TRIM($C$13)&amp;"1")),$B$116:$L$383,10,0)),"")</f>
        <v>0</v>
      </c>
      <c r="L20" s="23"/>
    </row>
    <row r="21" spans="1:26" customFormat="1" x14ac:dyDescent="0.3">
      <c r="B21" t="str">
        <f>IFERROR(VLOOKUP(TRIM(_xlfn.CONCAT(TRIM($C$13)&amp;"2")),$B$112:$L$299,4,0),"")</f>
        <v>Anthem, Inc.</v>
      </c>
      <c r="C21" s="24">
        <f>IFERROR(IF(VLOOKUP(TRIM(_xlfn.CONCAT(TRIM($C$13)&amp;"2")),$B$112:$L$299,5,0)="NULL",0,VLOOKUP(TRIM(_xlfn.CONCAT(TRIM($C$13)&amp;"2")),$B$112:$L$299,5,0)),"")</f>
        <v>21224</v>
      </c>
      <c r="D21" s="17">
        <f>IFERROR(IF(VLOOKUP(TRIM(_xlfn.CONCAT(TRIM($C$13)&amp;"2")),$B$112:$L$299,6,0)="NULL",0,VLOOKUP(TRIM(_xlfn.CONCAT(TRIM($C$13)&amp;"2")),$B$112:$L$299,6,0)),"")</f>
        <v>15603</v>
      </c>
      <c r="E21" s="9">
        <f>IFERROR(IF(VLOOKUP(TRIM(_xlfn.CONCAT(TRIM($C$13)&amp;"2")),$B$116:$L$383,7,0)="NULL",0,VLOOKUP(TRIM(_xlfn.CONCAT(TRIM($C$13)&amp;"2")),$B$116:$L$383,7,0)),"")</f>
        <v>2</v>
      </c>
      <c r="F21" s="9" t="str">
        <f>IFERROR(IF(VLOOKUP(TRIM(_xlfn.CONCAT(TRIM($C$13)&amp;"2")),$B$116:$L$383,8,0)="NULL",0,VLOOKUP(TRIM(_xlfn.CONCAT(TRIM($C$13)&amp;"2")),$B$116:$L$383,8,0)),"")</f>
        <v>Dual-Eligible</v>
      </c>
      <c r="G21" s="9">
        <f>IFERROR(IF(VLOOKUP(TRIM(_xlfn.CONCAT(TRIM($C$13)&amp;"2")),$B$116:$L$383,9,0)="NULL",0,VLOOKUP(TRIM(_xlfn.CONCAT(TRIM($C$13)&amp;"2")),$B$116:$L$383,9,0)),"")</f>
        <v>0</v>
      </c>
      <c r="H21" s="9">
        <f>IFERROR(IF(VLOOKUP(TRIM(_xlfn.CONCAT(TRIM($C$13)&amp;"2")),$B$116:$L$383,10,0)="NULL",0,VLOOKUP(TRIM(_xlfn.CONCAT(TRIM($C$13)&amp;"2")),$B$116:$L$383,10,0)),"")</f>
        <v>0</v>
      </c>
      <c r="L21" s="23"/>
    </row>
    <row r="22" spans="1:26" customFormat="1" x14ac:dyDescent="0.3">
      <c r="B22" t="str">
        <f>IFERROR(VLOOKUP(TRIM(_xlfn.CONCAT(TRIM($C$13)&amp;"3")),$B$112:$L$299,4,0)," ")</f>
        <v>SCAN Health Plan</v>
      </c>
      <c r="C22" s="24">
        <f>IFERROR(IF(VLOOKUP(TRIM(_xlfn.CONCAT(TRIM($C$13)&amp;"3")),$B$112:$L$299,5,0)="NULL",0,VLOOKUP(TRIM(_xlfn.CONCAT(TRIM($C$13)&amp;"3")),$B$112:$L$299,5,0))," ")</f>
        <v>14873</v>
      </c>
      <c r="D22" s="17">
        <f>IFERROR(IF(VLOOKUP(TRIM(_xlfn.CONCAT(TRIM($C$13)&amp;"3")),$B$112:$L$299,6,0)="NULL",0,VLOOKUP(TRIM(_xlfn.CONCAT(TRIM($C$13)&amp;"3")),$B$112:$L$299,6,0)),"")</f>
        <v>12712</v>
      </c>
      <c r="E22" s="9">
        <f>IFERROR(IF(VLOOKUP(TRIM(_xlfn.CONCAT(TRIM($C$13)&amp;"3")),$B$116:$L$383,7,0)="NULL",0,VLOOKUP(TRIM(_xlfn.CONCAT(TRIM($C$13)&amp;"3")),$B$116:$L$383,7,0)),"")</f>
        <v>3</v>
      </c>
      <c r="F22" s="9" t="str">
        <f>IFERROR(IF(VLOOKUP(TRIM(_xlfn.CONCAT(TRIM($C$13)&amp;"3")),$B$116:$L$383,8,0)="NULL",0,VLOOKUP(TRIM(_xlfn.CONCAT(TRIM($C$13)&amp;"3")),$B$116:$L$383,8,0)),"")</f>
        <v>Dual-Eligible</v>
      </c>
      <c r="G22" s="9">
        <f>IFERROR(IF(VLOOKUP(TRIM(_xlfn.CONCAT(TRIM($C$13)&amp;"3")),$B$116:$L$383,9,0)="NULL",0,VLOOKUP(TRIM(_xlfn.CONCAT(TRIM($C$13)&amp;"3")),$B$116:$L$383,9,0)),"")</f>
        <v>0</v>
      </c>
      <c r="H22" s="9">
        <f>IFERROR(IF(VLOOKUP(TRIM(_xlfn.CONCAT(TRIM($C$13)&amp;"3")),$B$116:$L$383,10,0)="NULL",0,VLOOKUP(TRIM(_xlfn.CONCAT(TRIM($C$13)&amp;"3")),$B$116:$L$383,10,0)),"")</f>
        <v>0</v>
      </c>
      <c r="L22" s="23"/>
    </row>
    <row r="23" spans="1:26" customFormat="1" x14ac:dyDescent="0.3">
      <c r="B23" t="str">
        <f>IFERROR(VLOOKUP(TRIM(_xlfn.CONCAT(TRIM($C$13)&amp;"4")),$B$112:$L$299,4,0)," ")</f>
        <v>Humana Inc.</v>
      </c>
      <c r="C23" s="24">
        <f>IFERROR(IF(VLOOKUP(TRIM(_xlfn.CONCAT(TRIM($C$13)&amp;"4")),$B$112:$L$299,5,0)="NULL",0,VLOOKUP(TRIM(_xlfn.CONCAT(TRIM($C$13)&amp;"4")),$B$112:$L$299,5,0))," ")</f>
        <v>10524</v>
      </c>
      <c r="D23" s="17">
        <f>IFERROR(IF(VLOOKUP(TRIM(_xlfn.CONCAT(TRIM($C$13)&amp;"4")),$B$112:$L$299,6,0)="NULL",0,VLOOKUP(TRIM(_xlfn.CONCAT(TRIM($C$13)&amp;"4")),$B$112:$L$299,6,0)),"")</f>
        <v>7895</v>
      </c>
      <c r="E23" s="9">
        <f>IFERROR(IF(VLOOKUP(TRIM(_xlfn.CONCAT(TRIM($C$13)&amp;"4")),$B$116:$L$383,7,0)="NULL",0,VLOOKUP(TRIM(_xlfn.CONCAT(TRIM($C$13)&amp;"4")),$B$116:$L$383,7,0)),"")</f>
        <v>4</v>
      </c>
      <c r="F23" s="9" t="str">
        <f>IFERROR(IF(VLOOKUP(TRIM(_xlfn.CONCAT(TRIM($C$13)&amp;"4")),$B$116:$L$383,8,0)="NULL",0,VLOOKUP(TRIM(_xlfn.CONCAT(TRIM($C$13)&amp;"4")),$B$116:$L$383,8,0)),"")</f>
        <v>Dual-Eligible</v>
      </c>
      <c r="G23" s="9">
        <f>IFERROR(IF(VLOOKUP(TRIM(_xlfn.CONCAT(TRIM($C$13)&amp;"4")),$B$116:$L$383,9,0)="NULL",0,VLOOKUP(TRIM(_xlfn.CONCAT(TRIM($C$13)&amp;"4")),$B$116:$L$383,9,0)),"")</f>
        <v>0</v>
      </c>
      <c r="H23" s="9">
        <f>IFERROR(IF(VLOOKUP(TRIM(_xlfn.CONCAT(TRIM($C$13)&amp;"4")),$B$116:$L$383,10,0)="NULL",0,VLOOKUP(TRIM(_xlfn.CONCAT(TRIM($C$13)&amp;"4")),$B$116:$L$383,10,0)),"")</f>
        <v>0</v>
      </c>
      <c r="L23" s="23"/>
    </row>
    <row r="24" spans="1:26" customFormat="1" x14ac:dyDescent="0.3">
      <c r="B24" t="str">
        <f>IFERROR(VLOOKUP(TRIM(_xlfn.CONCAT(TRIM($C$13)&amp;"5")),$B$112:$L$299,4,0)," ")</f>
        <v>Centene Corporation</v>
      </c>
      <c r="C24" s="24">
        <f>IFERROR(IF(VLOOKUP(TRIM(_xlfn.CONCAT(TRIM($C$13)&amp;"5")),$B$112:$L$299,5,0)="NULL",0,VLOOKUP(TRIM(_xlfn.CONCAT(TRIM($C$13)&amp;"5")),$B$112:$L$299,5,0))," ")</f>
        <v>8265</v>
      </c>
      <c r="D24" s="17">
        <f>IFERROR(IF(VLOOKUP(TRIM(_xlfn.CONCAT(TRIM($C$13)&amp;"5")),$B$112:$L$299,6,0)="NULL",0,VLOOKUP(TRIM(_xlfn.CONCAT(TRIM($C$13)&amp;"5")),$B$112:$L$299,6,0)),"")</f>
        <v>8903</v>
      </c>
      <c r="E24" s="9">
        <f>IFERROR(IF(VLOOKUP(TRIM(_xlfn.CONCAT(TRIM($C$13)&amp;"5")),$B$116:$L$383,7,0)="NULL",0,VLOOKUP(TRIM(_xlfn.CONCAT(TRIM($C$13)&amp;"5")),$B$116:$L$383,7,0)),"")</f>
        <v>5</v>
      </c>
      <c r="F24" s="9" t="str">
        <f>IFERROR(IF(VLOOKUP(TRIM(_xlfn.CONCAT(TRIM($C$13)&amp;"5")),$B$116:$L$383,8,0)="NULL",0,VLOOKUP(TRIM(_xlfn.CONCAT(TRIM($C$13)&amp;"5")),$B$116:$L$383,8,0)),"")</f>
        <v>Dual-Eligible</v>
      </c>
      <c r="G24" s="9">
        <f>IFERROR(IF(VLOOKUP(TRIM(_xlfn.CONCAT(TRIM($C$13)&amp;"5")),$B$116:$L$383,9,0)="NULL",0,VLOOKUP(TRIM(_xlfn.CONCAT(TRIM($C$13)&amp;"5")),$B$116:$L$383,9,0)),"")</f>
        <v>0</v>
      </c>
      <c r="H24" s="9">
        <f>IFERROR(IF(VLOOKUP(TRIM(_xlfn.CONCAT(TRIM($C$13)&amp;"5")),$B$116:$L$383,10,0)="NULL",0,VLOOKUP(TRIM(_xlfn.CONCAT(TRIM($C$13)&amp;"5")),$B$116:$L$383,10,0)),"")</f>
        <v>0</v>
      </c>
      <c r="L24" s="23"/>
    </row>
    <row r="25" spans="1:26" customFormat="1" x14ac:dyDescent="0.3">
      <c r="B25" s="10" t="s">
        <v>298</v>
      </c>
      <c r="C25" s="19">
        <f>IFERROR(VLOOKUP(C13,M115:S161,7,0),0)</f>
        <v>146591</v>
      </c>
      <c r="D25" s="19">
        <f>IFERROR(VLOOKUP(C13,M115:T161,8,0),0)</f>
        <v>131135</v>
      </c>
      <c r="E25" s="11">
        <f>MIN(E20:E24)</f>
        <v>1</v>
      </c>
      <c r="F25" s="11">
        <f>MAX(F20:F24)</f>
        <v>0</v>
      </c>
      <c r="G25" s="11">
        <f>MIN(G20:G24)</f>
        <v>0</v>
      </c>
      <c r="H25" s="11">
        <f>MAX(H20:H24)</f>
        <v>0</v>
      </c>
      <c r="L25" s="23"/>
    </row>
    <row r="26" spans="1:26" customFormat="1" x14ac:dyDescent="0.3">
      <c r="L26" s="23"/>
    </row>
    <row r="27" spans="1:26" customFormat="1" x14ac:dyDescent="0.3">
      <c r="L27" s="23"/>
    </row>
    <row r="28" spans="1:26" customFormat="1" x14ac:dyDescent="0.3">
      <c r="L28" s="23"/>
    </row>
    <row r="29" spans="1:26" customForma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23"/>
      <c r="L29" s="23"/>
    </row>
    <row r="30" spans="1:26" customFormat="1" x14ac:dyDescent="0.3">
      <c r="K30" s="23"/>
      <c r="L30" s="23"/>
    </row>
    <row r="31" spans="1:26" customFormat="1" x14ac:dyDescent="0.3">
      <c r="K31" s="23"/>
      <c r="L31" s="23"/>
    </row>
    <row r="32" spans="1:26" customFormat="1" ht="28.8" x14ac:dyDescent="0.3">
      <c r="B32" s="27" t="s">
        <v>1</v>
      </c>
      <c r="C32" s="28" t="s">
        <v>208</v>
      </c>
      <c r="D32" s="29" t="s">
        <v>207</v>
      </c>
      <c r="K32" s="23"/>
      <c r="L32" s="23"/>
      <c r="Z32" s="21"/>
    </row>
    <row r="33" spans="1:26" customFormat="1" x14ac:dyDescent="0.3">
      <c r="B33" t="str">
        <f>IFERROR(VLOOKUP(TRIM(_xlfn.CONCAT(TRIM($C$13)&amp;"1")),$B$301:$L$400,4,0),"")</f>
        <v>Bright Health Group, Inc.</v>
      </c>
      <c r="C33" s="24">
        <f>IFERROR(IF(VLOOKUP(TRIM(_xlfn.CONCAT(TRIM($C$13)&amp;"1")),$B$301:$L$400,5,0)="NULL",0,VLOOKUP(TRIM(_xlfn.CONCAT(TRIM($C$13)&amp;"1")),$B$301:$L$400,5,0)),"")</f>
        <v>35166</v>
      </c>
      <c r="D33" s="17">
        <f>IFERROR(IF(VLOOKUP(TRIM(_xlfn.CONCAT(TRIM($C$13)&amp;"1")),$B$301:$L$400,6,0)="NULL",0,VLOOKUP(TRIM(_xlfn.CONCAT(TRIM($C$13)&amp;"1")),$B$301:$L$400,6,0)),"")</f>
        <v>29608</v>
      </c>
      <c r="K33" s="23"/>
      <c r="L33" s="23"/>
      <c r="Z33" s="21"/>
    </row>
    <row r="34" spans="1:26" customFormat="1" x14ac:dyDescent="0.3">
      <c r="B34" t="str">
        <f>IFERROR(VLOOKUP(TRIM(_xlfn.CONCAT(TRIM($C$13)&amp;"2")),$B$301:$L$400,4,0),"")</f>
        <v>Anthem, Inc.</v>
      </c>
      <c r="C34" s="24">
        <f>IFERROR(IF(VLOOKUP(TRIM(_xlfn.CONCAT(TRIM($C$13)&amp;"2")),$B$301:$L$400,5,0)="NULL",0,VLOOKUP(TRIM(_xlfn.CONCAT(TRIM($C$13)&amp;"2")),$B$301:$L$400,5,0)),"")</f>
        <v>15072</v>
      </c>
      <c r="D34" s="17">
        <f>IFERROR(IF(VLOOKUP(TRIM(_xlfn.CONCAT(TRIM($C$13)&amp;"2")),$B$301:$L$400,6,0)="NULL",0,VLOOKUP(TRIM(_xlfn.CONCAT(TRIM($C$13)&amp;"2")),$B$301:$L$400,6,0)),"")</f>
        <v>15753</v>
      </c>
      <c r="K34" s="23"/>
      <c r="L34" s="23"/>
      <c r="Z34" s="21"/>
    </row>
    <row r="35" spans="1:26" customFormat="1" x14ac:dyDescent="0.3">
      <c r="B35" t="str">
        <f>IFERROR(VLOOKUP(TRIM(_xlfn.CONCAT(TRIM($C$13)&amp;"3")),$B$301:$L$400,4,0),"")</f>
        <v>SCAN Health Plan</v>
      </c>
      <c r="C35" s="24">
        <f>IFERROR(IF(VLOOKUP(TRIM(_xlfn.CONCAT(TRIM($C$13)&amp;"3")),$B$301:$L$400,5,0)="NULL",0,VLOOKUP(TRIM(_xlfn.CONCAT(TRIM($C$13)&amp;"3")),$B$301:$L$400,5,0)),"")</f>
        <v>13968</v>
      </c>
      <c r="D35" s="17">
        <f>IFERROR(IF(VLOOKUP(TRIM(_xlfn.CONCAT(TRIM($C$13)&amp;"3")),$B$301:$L$400,6,0)="NULL",0,VLOOKUP(TRIM(_xlfn.CONCAT(TRIM($C$13)&amp;"3")),$B$301:$L$400,6,0)),"")</f>
        <v>12935</v>
      </c>
      <c r="K35" s="23"/>
      <c r="L35" s="23"/>
      <c r="Z35" s="21"/>
    </row>
    <row r="36" spans="1:26" customFormat="1" x14ac:dyDescent="0.3">
      <c r="B36" t="str">
        <f>IFERROR(VLOOKUP(TRIM(_xlfn.CONCAT(TRIM($C$13)&amp;"4")),$B$301:$L$400,4,0),"")</f>
        <v>Centene Corporation</v>
      </c>
      <c r="C36" s="24">
        <f>IFERROR(IF(VLOOKUP(TRIM(_xlfn.CONCAT(TRIM($C$13)&amp;"4")),$B$301:$L$400,5,0)="NULL",0,VLOOKUP(TRIM(_xlfn.CONCAT(TRIM($C$13)&amp;"4")),$B$301:$L$400,5,0)),"")</f>
        <v>6238</v>
      </c>
      <c r="D36" s="17">
        <f>IFERROR(IF(VLOOKUP(TRIM(_xlfn.CONCAT(TRIM($C$13)&amp;"4")),$B$301:$L$400,6,0)="NULL",0,VLOOKUP(TRIM(_xlfn.CONCAT(TRIM($C$13)&amp;"4")),$B$301:$L$400,6,0)),"")</f>
        <v>6937</v>
      </c>
      <c r="K36" s="23"/>
      <c r="L36" s="23"/>
      <c r="Z36" s="21"/>
    </row>
    <row r="37" spans="1:26" customFormat="1" x14ac:dyDescent="0.3">
      <c r="B37" t="str">
        <f>IFERROR(VLOOKUP(TRIM(_xlfn.CONCAT(TRIM($C$13)&amp;"5")),$B$301:$L$400,4,0),"")</f>
        <v>Alignment Healthcare USA, LLC</v>
      </c>
      <c r="C37" s="24">
        <f>IFERROR(IF(VLOOKUP(TRIM(_xlfn.CONCAT(TRIM($C$13)&amp;"5")),$B$301:$L$400,5,0)="NULL",0,VLOOKUP(TRIM(_xlfn.CONCAT(TRIM($C$13)&amp;"5")),$B$301:$L$400,5,0)),"")</f>
        <v>1786</v>
      </c>
      <c r="D37" s="17">
        <f>IFERROR(IF(VLOOKUP(TRIM(_xlfn.CONCAT(TRIM($C$13)&amp;"5")),$B$301:$L$400,6,0)="NULL",0,VLOOKUP(TRIM(_xlfn.CONCAT(TRIM($C$13)&amp;"5")),$B$301:$L$400,6,0)),"")</f>
        <v>1760</v>
      </c>
      <c r="K37" s="23"/>
      <c r="L37" s="23"/>
      <c r="Z37" s="21"/>
    </row>
    <row r="38" spans="1:26" customFormat="1" x14ac:dyDescent="0.3">
      <c r="B38" s="10" t="s">
        <v>298</v>
      </c>
      <c r="C38" s="19">
        <f>IFERROR(VLOOKUP(C13,M177:S203,7,0),0)</f>
        <v>74565</v>
      </c>
      <c r="D38" s="19">
        <f>IFERROR(VLOOKUP(C13,M177:T203,8,0),0)</f>
        <v>68118</v>
      </c>
      <c r="K38" s="23"/>
      <c r="L38" s="23"/>
    </row>
    <row r="39" spans="1:26" customFormat="1" x14ac:dyDescent="0.3">
      <c r="K39" s="23"/>
      <c r="L39" s="23"/>
    </row>
    <row r="40" spans="1:26" customFormat="1" x14ac:dyDescent="0.3">
      <c r="K40" s="23"/>
      <c r="L40" s="23"/>
    </row>
    <row r="41" spans="1:26" customFormat="1" x14ac:dyDescent="0.3">
      <c r="K41" s="23"/>
      <c r="L41" s="23"/>
    </row>
    <row r="42" spans="1:26" customFormat="1" x14ac:dyDescent="0.3">
      <c r="K42" s="23"/>
      <c r="L42" s="23"/>
    </row>
    <row r="43" spans="1:26" customFormat="1" x14ac:dyDescent="0.3">
      <c r="K43" s="23"/>
      <c r="L43" s="23"/>
    </row>
    <row r="44" spans="1:26" customFormat="1" x14ac:dyDescent="0.3">
      <c r="K44" s="30"/>
      <c r="L44" s="23"/>
    </row>
    <row r="45" spans="1:26" customForma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23"/>
      <c r="L45" s="23"/>
    </row>
    <row r="46" spans="1:26" customFormat="1" ht="28.8" x14ac:dyDescent="0.3">
      <c r="B46" s="27" t="s">
        <v>1</v>
      </c>
      <c r="C46" s="28" t="s">
        <v>223</v>
      </c>
      <c r="D46" s="29" t="s">
        <v>224</v>
      </c>
      <c r="L46" s="23"/>
    </row>
    <row r="47" spans="1:26" customFormat="1" x14ac:dyDescent="0.3">
      <c r="B47" t="str">
        <f>IFERROR(VLOOKUP(TRIM(_xlfn.CONCAT(TRIM($C$13)&amp;"1")),$B$402:$L$501,4,0),"")</f>
        <v>Anthem, Inc.</v>
      </c>
      <c r="C47" s="24">
        <f>IFERROR(IF(VLOOKUP(TRIM(_xlfn.CONCAT(TRIM($C$13)&amp;"1")),$B$402:$L$501,5,0)="NULL",0,VLOOKUP(TRIM(_xlfn.CONCAT(TRIM($C$13)&amp;"1")),$B$402:$L$501,5,0)),"")</f>
        <v>2915</v>
      </c>
      <c r="D47" s="17">
        <f>IFERROR(IF(VLOOKUP(TRIM(_xlfn.CONCAT(TRIM($C$13)&amp;"1")),$B$401:$L$501,6,0)="NULL",0,VLOOKUP(TRIM(_xlfn.CONCAT(TRIM($C$13)&amp;"1")),$B$401:$L$501,6,0)),"")</f>
        <v>3259</v>
      </c>
      <c r="L47" s="23"/>
    </row>
    <row r="48" spans="1:26" customFormat="1" x14ac:dyDescent="0.3">
      <c r="B48" t="str">
        <f>IFERROR(VLOOKUP(TRIM(_xlfn.CONCAT(TRIM($C$13)&amp;"2")),$B$402:$L$501,4,0),"")</f>
        <v>Bright Health Group, Inc.</v>
      </c>
      <c r="C48" s="24">
        <f>IFERROR(IF(VLOOKUP(TRIM(_xlfn.CONCAT(TRIM($C$13)&amp;"2")),$B$402:$L$501,5,0)="NULL",0,VLOOKUP(TRIM(_xlfn.CONCAT(TRIM($C$13)&amp;"2")),$B$402:$L$501,5,0)),"")</f>
        <v>166</v>
      </c>
      <c r="D48" s="17">
        <f>IFERROR(IF(VLOOKUP(TRIM(_xlfn.CONCAT(TRIM($C$13)&amp;"2")),$B$401:$L$501,6,0)="NULL",0,VLOOKUP(TRIM(_xlfn.CONCAT(TRIM($C$13)&amp;"2")),$B$401:$L$501,6,0)),"")</f>
        <v>0</v>
      </c>
      <c r="L48" s="23"/>
    </row>
    <row r="49" spans="1:15" customFormat="1" x14ac:dyDescent="0.3">
      <c r="B49" t="str">
        <f>IFERROR(VLOOKUP(TRIM(_xlfn.CONCAT(TRIM($C$13)&amp;"3")),$B$402:$L$501,4,0),"")</f>
        <v>SCAN Health Plan</v>
      </c>
      <c r="C49" s="24">
        <f>IFERROR(IF(VLOOKUP(TRIM(_xlfn.CONCAT(TRIM($C$13)&amp;"3")),$B$402:$L$501,5,0)="NULL",0,VLOOKUP(TRIM(_xlfn.CONCAT(TRIM($C$13)&amp;"3")),$B$402:$L$501,5,0)),"")</f>
        <v>22</v>
      </c>
      <c r="D49" s="17">
        <f>IFERROR(IF(VLOOKUP(TRIM(_xlfn.CONCAT(TRIM($C$13)&amp;"3")),$B$401:$L$501,6,0)="NULL",0,VLOOKUP(TRIM(_xlfn.CONCAT(TRIM($C$13)&amp;"3")),$B$401:$L$501,6,0)),"")</f>
        <v>27</v>
      </c>
      <c r="L49" s="23"/>
    </row>
    <row r="50" spans="1:15" customFormat="1" x14ac:dyDescent="0.3">
      <c r="B50" t="str">
        <f>IFERROR(VLOOKUP(TRIM(_xlfn.CONCAT(TRIM($C$13)&amp;"4")),$B$402:$L$501,4,0),"")</f>
        <v/>
      </c>
      <c r="C50" s="24" t="str">
        <f>IFERROR(IF(VLOOKUP(TRIM(_xlfn.CONCAT(TRIM($C$13)&amp;"4")),$B$402:$L$501,5,0)="NULL",0,VLOOKUP(TRIM(_xlfn.CONCAT(TRIM($C$13)&amp;"4")),$B$402:$L$501,5,0)),"")</f>
        <v/>
      </c>
      <c r="D50" s="17" t="str">
        <f>IFERROR(IF(VLOOKUP(TRIM(_xlfn.CONCAT(TRIM($C$13)&amp;"4")),$B$401:$L$501,6,0)="NULL",0,VLOOKUP(TRIM(_xlfn.CONCAT(TRIM($C$13)&amp;"4")),$B$401:$L$501,6,0)),"")</f>
        <v/>
      </c>
      <c r="L50" s="23"/>
    </row>
    <row r="51" spans="1:15" customFormat="1" x14ac:dyDescent="0.3">
      <c r="B51" t="str">
        <f>IFERROR(VLOOKUP(TRIM(_xlfn.CONCAT(TRIM($C$13)&amp;"5")),$B$401:$L$501,4,0),"")</f>
        <v/>
      </c>
      <c r="C51" s="24" t="str">
        <f>IFERROR(IF(VLOOKUP(TRIM(_xlfn.CONCAT(TRIM($C$13)&amp;"5")),$B$402:$L$501,5,0)="NULL",0,VLOOKUP(TRIM(_xlfn.CONCAT(TRIM($C$13)&amp;"5")),$B$402:$L$501,5,0)),"")</f>
        <v/>
      </c>
      <c r="D51" s="17" t="str">
        <f>IFERROR(IF(VLOOKUP(TRIM(_xlfn.CONCAT(TRIM($C$13)&amp;"5")),$B$401:$L$501,6,0)="NULL",0,VLOOKUP(TRIM(_xlfn.CONCAT(TRIM($C$13)&amp;"5")),$B$401:$L$501,6,0)),"")</f>
        <v/>
      </c>
      <c r="L51" s="23"/>
    </row>
    <row r="52" spans="1:15" customFormat="1" x14ac:dyDescent="0.3">
      <c r="B52" s="10" t="s">
        <v>298</v>
      </c>
      <c r="C52" s="18">
        <f>IFERROR(VLOOKUP(C13,M212:S252,7,0),0)</f>
        <v>3103</v>
      </c>
      <c r="D52" s="18">
        <f>IFERROR(VLOOKUP(C13,M212:T252,8,0),0)</f>
        <v>3286</v>
      </c>
      <c r="L52" s="23"/>
    </row>
    <row r="53" spans="1:15" customFormat="1" x14ac:dyDescent="0.3">
      <c r="L53" s="23"/>
    </row>
    <row r="54" spans="1:15" customFormat="1" x14ac:dyDescent="0.3">
      <c r="L54" s="23"/>
    </row>
    <row r="55" spans="1:15" customFormat="1" x14ac:dyDescent="0.3">
      <c r="L55" s="23"/>
    </row>
    <row r="56" spans="1:15" customFormat="1" x14ac:dyDescent="0.3">
      <c r="L56" s="23"/>
    </row>
    <row r="57" spans="1:15" customFormat="1" x14ac:dyDescent="0.3">
      <c r="L57" s="23"/>
    </row>
    <row r="58" spans="1:15" customFormat="1" x14ac:dyDescent="0.3">
      <c r="L58" s="23"/>
    </row>
    <row r="59" spans="1:15" customForma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23"/>
      <c r="M59" s="15"/>
      <c r="N59" s="15"/>
      <c r="O59" s="15"/>
    </row>
    <row r="60" spans="1:15" customFormat="1" x14ac:dyDescent="0.3">
      <c r="A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38" customFormat="1" hidden="1" x14ac:dyDescent="0.3">
      <c r="F61" s="39"/>
    </row>
    <row r="62" spans="1:15" s="38" customFormat="1" hidden="1" x14ac:dyDescent="0.3"/>
    <row r="63" spans="1:15" s="38" customFormat="1" hidden="1" x14ac:dyDescent="0.3"/>
    <row r="64" spans="1:15" s="38" customFormat="1" hidden="1" x14ac:dyDescent="0.3"/>
    <row r="65" spans="6:6" s="38" customFormat="1" hidden="1" x14ac:dyDescent="0.3">
      <c r="F65" s="40"/>
    </row>
    <row r="66" spans="6:6" s="38" customFormat="1" hidden="1" x14ac:dyDescent="0.3">
      <c r="F66" s="40"/>
    </row>
    <row r="67" spans="6:6" s="38" customFormat="1" hidden="1" x14ac:dyDescent="0.3">
      <c r="F67" s="40"/>
    </row>
    <row r="68" spans="6:6" s="38" customFormat="1" hidden="1" x14ac:dyDescent="0.3">
      <c r="F68" s="40"/>
    </row>
    <row r="69" spans="6:6" s="38" customFormat="1" hidden="1" x14ac:dyDescent="0.3">
      <c r="F69" s="40"/>
    </row>
    <row r="70" spans="6:6" s="38" customFormat="1" hidden="1" x14ac:dyDescent="0.3">
      <c r="F70" s="40"/>
    </row>
    <row r="71" spans="6:6" s="38" customFormat="1" hidden="1" x14ac:dyDescent="0.3">
      <c r="F71" s="40"/>
    </row>
    <row r="72" spans="6:6" s="38" customFormat="1" hidden="1" x14ac:dyDescent="0.3">
      <c r="F72" s="40"/>
    </row>
    <row r="73" spans="6:6" s="38" customFormat="1" hidden="1" x14ac:dyDescent="0.3">
      <c r="F73" s="40"/>
    </row>
    <row r="74" spans="6:6" s="38" customFormat="1" hidden="1" x14ac:dyDescent="0.3">
      <c r="F74" s="40"/>
    </row>
    <row r="75" spans="6:6" s="38" customFormat="1" hidden="1" x14ac:dyDescent="0.3">
      <c r="F75" s="40"/>
    </row>
    <row r="76" spans="6:6" s="38" customFormat="1" hidden="1" x14ac:dyDescent="0.3">
      <c r="F76" s="40"/>
    </row>
    <row r="77" spans="6:6" s="38" customFormat="1" hidden="1" x14ac:dyDescent="0.3">
      <c r="F77" s="40"/>
    </row>
    <row r="78" spans="6:6" s="38" customFormat="1" hidden="1" x14ac:dyDescent="0.3">
      <c r="F78" s="40"/>
    </row>
    <row r="79" spans="6:6" s="38" customFormat="1" hidden="1" x14ac:dyDescent="0.3">
      <c r="F79" s="40"/>
    </row>
    <row r="80" spans="6:6" s="38" customFormat="1" hidden="1" x14ac:dyDescent="0.3">
      <c r="F80" s="40"/>
    </row>
    <row r="81" spans="6:6" s="38" customFormat="1" hidden="1" x14ac:dyDescent="0.3">
      <c r="F81" s="40"/>
    </row>
    <row r="82" spans="6:6" s="38" customFormat="1" hidden="1" x14ac:dyDescent="0.3">
      <c r="F82" s="40"/>
    </row>
    <row r="83" spans="6:6" s="38" customFormat="1" hidden="1" x14ac:dyDescent="0.3">
      <c r="F83" s="40"/>
    </row>
    <row r="84" spans="6:6" s="38" customFormat="1" hidden="1" x14ac:dyDescent="0.3">
      <c r="F84" s="40"/>
    </row>
    <row r="85" spans="6:6" s="38" customFormat="1" hidden="1" x14ac:dyDescent="0.3">
      <c r="F85" s="40"/>
    </row>
    <row r="86" spans="6:6" s="38" customFormat="1" hidden="1" x14ac:dyDescent="0.3">
      <c r="F86" s="40"/>
    </row>
    <row r="87" spans="6:6" s="38" customFormat="1" hidden="1" x14ac:dyDescent="0.3">
      <c r="F87" s="40"/>
    </row>
    <row r="88" spans="6:6" s="38" customFormat="1" hidden="1" x14ac:dyDescent="0.3">
      <c r="F88" s="40"/>
    </row>
    <row r="89" spans="6:6" s="38" customFormat="1" hidden="1" x14ac:dyDescent="0.3">
      <c r="F89" s="40"/>
    </row>
    <row r="90" spans="6:6" s="38" customFormat="1" hidden="1" x14ac:dyDescent="0.3">
      <c r="F90" s="40"/>
    </row>
    <row r="91" spans="6:6" s="38" customFormat="1" hidden="1" x14ac:dyDescent="0.3">
      <c r="F91" s="40"/>
    </row>
    <row r="92" spans="6:6" s="38" customFormat="1" hidden="1" x14ac:dyDescent="0.3">
      <c r="F92" s="40"/>
    </row>
    <row r="93" spans="6:6" s="38" customFormat="1" hidden="1" x14ac:dyDescent="0.3">
      <c r="F93" s="40"/>
    </row>
    <row r="94" spans="6:6" s="38" customFormat="1" hidden="1" x14ac:dyDescent="0.3">
      <c r="F94" s="40"/>
    </row>
    <row r="95" spans="6:6" s="38" customFormat="1" hidden="1" x14ac:dyDescent="0.3">
      <c r="F95" s="40"/>
    </row>
    <row r="96" spans="6:6" s="38" customFormat="1" hidden="1" x14ac:dyDescent="0.3">
      <c r="F96" s="40"/>
    </row>
    <row r="97" spans="2:9" s="38" customFormat="1" hidden="1" x14ac:dyDescent="0.3">
      <c r="F97" s="40"/>
    </row>
    <row r="98" spans="2:9" s="38" customFormat="1" hidden="1" x14ac:dyDescent="0.3">
      <c r="F98" s="40"/>
    </row>
    <row r="99" spans="2:9" s="38" customFormat="1" hidden="1" x14ac:dyDescent="0.3"/>
    <row r="100" spans="2:9" s="38" customFormat="1" hidden="1" x14ac:dyDescent="0.3">
      <c r="F100" s="41"/>
    </row>
    <row r="101" spans="2:9" s="38" customFormat="1" hidden="1" x14ac:dyDescent="0.3"/>
    <row r="102" spans="2:9" s="38" customFormat="1" hidden="1" x14ac:dyDescent="0.3"/>
    <row r="103" spans="2:9" s="38" customFormat="1" hidden="1" x14ac:dyDescent="0.3"/>
    <row r="104" spans="2:9" s="38" customFormat="1" hidden="1" x14ac:dyDescent="0.3"/>
    <row r="105" spans="2:9" s="38" customFormat="1" hidden="1" x14ac:dyDescent="0.3"/>
    <row r="106" spans="2:9" s="38" customFormat="1" hidden="1" x14ac:dyDescent="0.3"/>
    <row r="107" spans="2:9" s="38" customFormat="1" hidden="1" x14ac:dyDescent="0.3"/>
    <row r="108" spans="2:9" s="38" customFormat="1" hidden="1" x14ac:dyDescent="0.3"/>
    <row r="109" spans="2:9" s="38" customFormat="1" hidden="1" x14ac:dyDescent="0.3"/>
    <row r="110" spans="2:9" s="38" customFormat="1" hidden="1" x14ac:dyDescent="0.3">
      <c r="B110" s="42" t="s">
        <v>118</v>
      </c>
      <c r="C110" s="42" t="s">
        <v>118</v>
      </c>
      <c r="D110" s="42" t="s">
        <v>118</v>
      </c>
      <c r="E110" s="42" t="s">
        <v>118</v>
      </c>
      <c r="F110" s="42" t="s">
        <v>118</v>
      </c>
      <c r="G110" s="42" t="s">
        <v>118</v>
      </c>
      <c r="H110" s="42" t="s">
        <v>118</v>
      </c>
      <c r="I110" s="42" t="s">
        <v>118</v>
      </c>
    </row>
    <row r="111" spans="2:9" s="38" customFormat="1" hidden="1" x14ac:dyDescent="0.3">
      <c r="B111" s="43" t="str">
        <f>TRIM(_xlfn.CONCAT(TRIM(C111)&amp;TRIM(L115)))</f>
        <v>StateName</v>
      </c>
      <c r="C111" s="43" t="s">
        <v>0</v>
      </c>
      <c r="D111" s="43" t="s">
        <v>124</v>
      </c>
      <c r="E111" s="43" t="s">
        <v>1</v>
      </c>
      <c r="F111" s="43" t="s">
        <v>125</v>
      </c>
      <c r="G111" s="43" t="s">
        <v>126</v>
      </c>
      <c r="H111" s="43" t="s">
        <v>127</v>
      </c>
      <c r="I111" s="43" t="s">
        <v>128</v>
      </c>
    </row>
    <row r="112" spans="2:9" s="38" customFormat="1" hidden="1" x14ac:dyDescent="0.3">
      <c r="B112" s="43" t="str">
        <f>TRIM(_xlfn.CONCAT(TRIM(C112)&amp;TRIM(H112)))</f>
        <v>Texas1</v>
      </c>
      <c r="C112" s="43" t="s">
        <v>129</v>
      </c>
      <c r="D112" s="43" t="s">
        <v>95</v>
      </c>
      <c r="E112" s="43" t="s">
        <v>3</v>
      </c>
      <c r="F112" s="43">
        <v>160190</v>
      </c>
      <c r="G112" s="43">
        <v>107306</v>
      </c>
      <c r="H112" s="43">
        <v>1</v>
      </c>
      <c r="I112" s="43" t="s">
        <v>4</v>
      </c>
    </row>
    <row r="113" spans="1:30" s="38" customFormat="1" hidden="1" x14ac:dyDescent="0.3">
      <c r="B113" s="43" t="str">
        <f t="shared" ref="B113:B176" si="1">TRIM(_xlfn.CONCAT(TRIM(C113)&amp;TRIM(H113)))</f>
        <v>Texas2</v>
      </c>
      <c r="C113" s="43" t="s">
        <v>129</v>
      </c>
      <c r="D113" s="43" t="s">
        <v>95</v>
      </c>
      <c r="E113" s="43" t="s">
        <v>232</v>
      </c>
      <c r="F113" s="43">
        <v>34266</v>
      </c>
      <c r="G113" s="43">
        <v>29154</v>
      </c>
      <c r="H113" s="43">
        <v>2</v>
      </c>
      <c r="I113" s="43" t="s">
        <v>4</v>
      </c>
      <c r="M113" s="45" t="s">
        <v>285</v>
      </c>
    </row>
    <row r="114" spans="1:30" s="38" customFormat="1" hidden="1" x14ac:dyDescent="0.3">
      <c r="A114" s="42"/>
      <c r="B114" s="43" t="str">
        <f t="shared" si="1"/>
        <v>Texas3</v>
      </c>
      <c r="C114" s="43" t="s">
        <v>129</v>
      </c>
      <c r="D114" s="43" t="s">
        <v>95</v>
      </c>
      <c r="E114" s="43" t="s">
        <v>233</v>
      </c>
      <c r="F114" s="43">
        <v>33658</v>
      </c>
      <c r="G114" s="43">
        <v>2076</v>
      </c>
      <c r="H114" s="43">
        <v>3</v>
      </c>
      <c r="I114" s="43" t="s">
        <v>4</v>
      </c>
      <c r="J114" s="43"/>
      <c r="K114" s="43"/>
      <c r="L114" s="43"/>
      <c r="M114" s="43" t="s">
        <v>0</v>
      </c>
      <c r="N114" s="43" t="s">
        <v>248</v>
      </c>
      <c r="O114" s="43" t="s">
        <v>249</v>
      </c>
      <c r="P114" s="43" t="s">
        <v>250</v>
      </c>
      <c r="Q114" s="43" t="s">
        <v>251</v>
      </c>
      <c r="R114" s="43" t="s">
        <v>252</v>
      </c>
      <c r="S114" s="43" t="s">
        <v>253</v>
      </c>
      <c r="T114" s="43" t="s">
        <v>254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</row>
    <row r="115" spans="1:30" s="38" customFormat="1" hidden="1" x14ac:dyDescent="0.3">
      <c r="A115" s="43"/>
      <c r="B115" s="43" t="str">
        <f t="shared" si="1"/>
        <v>Texas4</v>
      </c>
      <c r="C115" s="43" t="s">
        <v>129</v>
      </c>
      <c r="D115" s="43" t="s">
        <v>95</v>
      </c>
      <c r="E115" s="43" t="s">
        <v>6</v>
      </c>
      <c r="F115" s="43">
        <v>24346</v>
      </c>
      <c r="G115" s="43">
        <v>11123</v>
      </c>
      <c r="H115" s="43">
        <v>4</v>
      </c>
      <c r="I115" s="43" t="s">
        <v>4</v>
      </c>
      <c r="J115" s="43"/>
      <c r="K115" s="43"/>
      <c r="L115" s="43"/>
      <c r="M115" s="43" t="s">
        <v>12</v>
      </c>
      <c r="N115" s="43" t="s">
        <v>11</v>
      </c>
      <c r="O115" s="43" t="s">
        <v>307</v>
      </c>
      <c r="P115" s="43">
        <v>2021</v>
      </c>
      <c r="Q115" s="43" t="s">
        <v>308</v>
      </c>
      <c r="R115" s="43" t="s">
        <v>4</v>
      </c>
      <c r="S115" s="38">
        <v>91648</v>
      </c>
      <c r="T115" s="38">
        <v>73365</v>
      </c>
      <c r="W115" s="43"/>
      <c r="X115" s="43"/>
      <c r="Y115" s="43"/>
      <c r="Z115" s="43"/>
      <c r="AA115" s="43"/>
      <c r="AB115" s="43"/>
    </row>
    <row r="116" spans="1:30" s="38" customFormat="1" hidden="1" x14ac:dyDescent="0.3">
      <c r="A116" s="43"/>
      <c r="B116" s="43" t="str">
        <f t="shared" si="1"/>
        <v>Texas5</v>
      </c>
      <c r="C116" s="43" t="s">
        <v>129</v>
      </c>
      <c r="D116" s="43" t="s">
        <v>95</v>
      </c>
      <c r="E116" s="43" t="s">
        <v>5</v>
      </c>
      <c r="F116" s="43">
        <v>19145</v>
      </c>
      <c r="G116" s="43">
        <v>14713</v>
      </c>
      <c r="H116" s="43">
        <v>5</v>
      </c>
      <c r="I116" s="43" t="s">
        <v>4</v>
      </c>
      <c r="J116" s="43"/>
      <c r="K116" s="43"/>
      <c r="L116" s="43"/>
      <c r="M116" s="43" t="s">
        <v>16</v>
      </c>
      <c r="N116" s="43" t="s">
        <v>15</v>
      </c>
      <c r="O116" s="43" t="s">
        <v>307</v>
      </c>
      <c r="P116" s="43">
        <v>2021</v>
      </c>
      <c r="Q116" s="43" t="s">
        <v>308</v>
      </c>
      <c r="R116" s="43" t="s">
        <v>4</v>
      </c>
      <c r="S116" s="38">
        <v>109996</v>
      </c>
      <c r="T116" s="38">
        <v>99806</v>
      </c>
      <c r="Y116" s="43"/>
      <c r="Z116" s="43"/>
      <c r="AA116" s="43"/>
      <c r="AB116" s="43"/>
    </row>
    <row r="117" spans="1:30" s="38" customFormat="1" hidden="1" x14ac:dyDescent="0.3">
      <c r="A117" s="43"/>
      <c r="B117" s="43" t="str">
        <f t="shared" si="1"/>
        <v>Kansas1</v>
      </c>
      <c r="C117" s="43" t="s">
        <v>130</v>
      </c>
      <c r="D117" s="43" t="s">
        <v>39</v>
      </c>
      <c r="E117" s="43" t="s">
        <v>3</v>
      </c>
      <c r="F117" s="43">
        <v>6188</v>
      </c>
      <c r="G117" s="43">
        <v>4590</v>
      </c>
      <c r="H117" s="43">
        <v>1</v>
      </c>
      <c r="I117" s="43" t="s">
        <v>4</v>
      </c>
      <c r="J117" s="43"/>
      <c r="K117" s="43"/>
      <c r="L117" s="43"/>
      <c r="M117" s="43" t="s">
        <v>14</v>
      </c>
      <c r="N117" s="43" t="s">
        <v>13</v>
      </c>
      <c r="O117" s="43" t="s">
        <v>307</v>
      </c>
      <c r="P117" s="43">
        <v>2021</v>
      </c>
      <c r="Q117" s="43" t="s">
        <v>308</v>
      </c>
      <c r="R117" s="43" t="s">
        <v>4</v>
      </c>
      <c r="S117" s="38">
        <v>17253</v>
      </c>
      <c r="T117" s="38">
        <v>10417</v>
      </c>
      <c r="W117" s="43"/>
      <c r="X117" s="43"/>
      <c r="Y117" s="43"/>
      <c r="Z117" s="43"/>
      <c r="AA117" s="43"/>
      <c r="AB117" s="43"/>
    </row>
    <row r="118" spans="1:30" s="38" customFormat="1" hidden="1" x14ac:dyDescent="0.3">
      <c r="A118" s="43"/>
      <c r="B118" s="43" t="str">
        <f t="shared" si="1"/>
        <v>Kansas2</v>
      </c>
      <c r="C118" s="43" t="s">
        <v>130</v>
      </c>
      <c r="D118" s="43" t="s">
        <v>39</v>
      </c>
      <c r="E118" s="43" t="s">
        <v>7</v>
      </c>
      <c r="F118" s="43">
        <v>3544</v>
      </c>
      <c r="G118" s="43">
        <v>1592</v>
      </c>
      <c r="H118" s="43">
        <v>2</v>
      </c>
      <c r="I118" s="43" t="s">
        <v>4</v>
      </c>
      <c r="J118" s="43"/>
      <c r="K118" s="43"/>
      <c r="L118" s="43"/>
      <c r="M118" s="43" t="s">
        <v>18</v>
      </c>
      <c r="N118" s="43" t="s">
        <v>17</v>
      </c>
      <c r="O118" s="43" t="s">
        <v>307</v>
      </c>
      <c r="P118" s="43">
        <v>2021</v>
      </c>
      <c r="Q118" s="43" t="s">
        <v>308</v>
      </c>
      <c r="R118" s="43" t="s">
        <v>4</v>
      </c>
      <c r="S118" s="38">
        <v>146591</v>
      </c>
      <c r="T118" s="38">
        <v>131135</v>
      </c>
      <c r="W118" s="43"/>
      <c r="X118" s="43"/>
      <c r="Y118" s="43"/>
      <c r="Z118" s="43"/>
      <c r="AA118" s="43"/>
      <c r="AB118" s="43"/>
      <c r="AC118" s="43"/>
    </row>
    <row r="119" spans="1:30" s="38" customFormat="1" hidden="1" x14ac:dyDescent="0.3">
      <c r="A119" s="43"/>
      <c r="B119" s="43" t="str">
        <f t="shared" si="1"/>
        <v>Kansas3</v>
      </c>
      <c r="C119" s="43" t="s">
        <v>130</v>
      </c>
      <c r="D119" s="43" t="s">
        <v>39</v>
      </c>
      <c r="E119" s="43" t="s">
        <v>6</v>
      </c>
      <c r="F119" s="43">
        <v>1787</v>
      </c>
      <c r="G119" s="43">
        <v>1219</v>
      </c>
      <c r="H119" s="43">
        <v>3</v>
      </c>
      <c r="I119" s="43" t="s">
        <v>4</v>
      </c>
      <c r="J119" s="43"/>
      <c r="K119" s="43"/>
      <c r="L119" s="43"/>
      <c r="M119" s="43" t="s">
        <v>20</v>
      </c>
      <c r="N119" s="43" t="s">
        <v>19</v>
      </c>
      <c r="O119" s="43" t="s">
        <v>307</v>
      </c>
      <c r="P119" s="43">
        <v>2021</v>
      </c>
      <c r="Q119" s="43" t="s">
        <v>308</v>
      </c>
      <c r="R119" s="43" t="s">
        <v>4</v>
      </c>
      <c r="S119" s="38">
        <v>26855</v>
      </c>
      <c r="T119" s="38">
        <v>19288</v>
      </c>
      <c r="W119" s="43"/>
      <c r="X119" s="43"/>
      <c r="Y119" s="43"/>
      <c r="Z119" s="43"/>
      <c r="AA119" s="43"/>
      <c r="AB119" s="43"/>
      <c r="AC119" s="43"/>
    </row>
    <row r="120" spans="1:30" s="38" customFormat="1" hidden="1" x14ac:dyDescent="0.3">
      <c r="A120" s="43"/>
      <c r="B120" s="43" t="str">
        <f t="shared" si="1"/>
        <v>Pennsylvania1</v>
      </c>
      <c r="C120" s="43" t="s">
        <v>131</v>
      </c>
      <c r="D120" s="43" t="s">
        <v>83</v>
      </c>
      <c r="E120" s="43" t="s">
        <v>304</v>
      </c>
      <c r="F120" s="43">
        <v>45800</v>
      </c>
      <c r="G120" s="43">
        <v>46690</v>
      </c>
      <c r="H120" s="43">
        <v>1</v>
      </c>
      <c r="I120" s="43" t="s">
        <v>4</v>
      </c>
      <c r="J120" s="43"/>
      <c r="K120" s="43"/>
      <c r="L120" s="43"/>
      <c r="M120" s="43" t="s">
        <v>22</v>
      </c>
      <c r="N120" s="43" t="s">
        <v>21</v>
      </c>
      <c r="O120" s="43" t="s">
        <v>307</v>
      </c>
      <c r="P120" s="43">
        <v>2021</v>
      </c>
      <c r="Q120" s="43" t="s">
        <v>308</v>
      </c>
      <c r="R120" s="43" t="s">
        <v>4</v>
      </c>
      <c r="S120" s="38">
        <v>58202</v>
      </c>
      <c r="T120" s="38">
        <v>41465</v>
      </c>
      <c r="W120" s="43"/>
      <c r="X120" s="43"/>
      <c r="Y120" s="43"/>
      <c r="Z120" s="43"/>
      <c r="AA120" s="43"/>
      <c r="AB120" s="43"/>
      <c r="AC120" s="43"/>
    </row>
    <row r="121" spans="1:30" s="38" customFormat="1" hidden="1" x14ac:dyDescent="0.3">
      <c r="A121" s="43"/>
      <c r="B121" s="43" t="str">
        <f t="shared" si="1"/>
        <v>Pennsylvania2</v>
      </c>
      <c r="C121" s="43" t="s">
        <v>131</v>
      </c>
      <c r="D121" s="43" t="s">
        <v>83</v>
      </c>
      <c r="E121" s="43" t="s">
        <v>132</v>
      </c>
      <c r="F121" s="43">
        <v>37696</v>
      </c>
      <c r="G121" s="43">
        <v>32495</v>
      </c>
      <c r="H121" s="43">
        <v>2</v>
      </c>
      <c r="I121" s="43" t="s">
        <v>4</v>
      </c>
      <c r="J121" s="43"/>
      <c r="K121" s="43"/>
      <c r="L121" s="43"/>
      <c r="M121" s="43" t="s">
        <v>24</v>
      </c>
      <c r="N121" s="43" t="s">
        <v>23</v>
      </c>
      <c r="O121" s="43" t="s">
        <v>307</v>
      </c>
      <c r="P121" s="43">
        <v>2021</v>
      </c>
      <c r="Q121" s="43" t="s">
        <v>308</v>
      </c>
      <c r="R121" s="43" t="s">
        <v>4</v>
      </c>
      <c r="S121" s="38">
        <v>5488</v>
      </c>
      <c r="T121" s="38">
        <v>4109</v>
      </c>
      <c r="W121" s="43"/>
      <c r="X121" s="43"/>
      <c r="Y121" s="43"/>
      <c r="Z121" s="43"/>
      <c r="AA121" s="43"/>
      <c r="AB121" s="43"/>
      <c r="AC121" s="43"/>
    </row>
    <row r="122" spans="1:30" s="38" customFormat="1" hidden="1" x14ac:dyDescent="0.3">
      <c r="A122" s="43"/>
      <c r="B122" s="43" t="str">
        <f t="shared" si="1"/>
        <v>Pennsylvania3</v>
      </c>
      <c r="C122" s="43" t="s">
        <v>131</v>
      </c>
      <c r="D122" s="43" t="s">
        <v>83</v>
      </c>
      <c r="E122" s="43" t="s">
        <v>3</v>
      </c>
      <c r="F122" s="43">
        <v>21823</v>
      </c>
      <c r="G122" s="43">
        <v>18728</v>
      </c>
      <c r="H122" s="43">
        <v>3</v>
      </c>
      <c r="I122" s="43" t="s">
        <v>4</v>
      </c>
      <c r="J122" s="43"/>
      <c r="K122" s="43"/>
      <c r="L122" s="43"/>
      <c r="M122" s="43" t="s">
        <v>231</v>
      </c>
      <c r="N122" s="43" t="s">
        <v>140</v>
      </c>
      <c r="O122" s="43" t="s">
        <v>307</v>
      </c>
      <c r="P122" s="43">
        <v>2021</v>
      </c>
      <c r="Q122" s="43" t="s">
        <v>308</v>
      </c>
      <c r="R122" s="43" t="s">
        <v>4</v>
      </c>
      <c r="S122" s="38">
        <v>12270</v>
      </c>
      <c r="T122" s="38">
        <v>11144</v>
      </c>
    </row>
    <row r="123" spans="1:30" s="38" customFormat="1" hidden="1" x14ac:dyDescent="0.3">
      <c r="A123" s="43"/>
      <c r="B123" s="43" t="str">
        <f t="shared" si="1"/>
        <v>Pennsylvania4</v>
      </c>
      <c r="C123" s="43" t="s">
        <v>131</v>
      </c>
      <c r="D123" s="43" t="s">
        <v>83</v>
      </c>
      <c r="E123" s="43" t="s">
        <v>233</v>
      </c>
      <c r="F123" s="43">
        <v>17832</v>
      </c>
      <c r="G123" s="43">
        <v>18448</v>
      </c>
      <c r="H123" s="43">
        <v>4</v>
      </c>
      <c r="I123" s="43" t="s">
        <v>4</v>
      </c>
      <c r="J123" s="43"/>
      <c r="K123" s="43"/>
      <c r="L123" s="43"/>
      <c r="M123" s="43" t="s">
        <v>26</v>
      </c>
      <c r="N123" s="43" t="s">
        <v>25</v>
      </c>
      <c r="O123" s="43" t="s">
        <v>307</v>
      </c>
      <c r="P123" s="43">
        <v>2021</v>
      </c>
      <c r="Q123" s="43" t="s">
        <v>308</v>
      </c>
      <c r="R123" s="43" t="s">
        <v>4</v>
      </c>
      <c r="S123" s="38">
        <v>438077</v>
      </c>
      <c r="T123" s="38">
        <v>287232</v>
      </c>
    </row>
    <row r="124" spans="1:30" s="38" customFormat="1" hidden="1" x14ac:dyDescent="0.3">
      <c r="A124" s="43"/>
      <c r="B124" s="43" t="str">
        <f t="shared" si="1"/>
        <v>Pennsylvania5</v>
      </c>
      <c r="C124" s="43" t="s">
        <v>131</v>
      </c>
      <c r="D124" s="43" t="s">
        <v>83</v>
      </c>
      <c r="E124" s="43" t="s">
        <v>234</v>
      </c>
      <c r="F124" s="43">
        <v>14036</v>
      </c>
      <c r="G124" s="43">
        <v>9815</v>
      </c>
      <c r="H124" s="43">
        <v>5</v>
      </c>
      <c r="I124" s="43" t="s">
        <v>4</v>
      </c>
      <c r="J124" s="43"/>
      <c r="K124" s="43"/>
      <c r="L124" s="43"/>
      <c r="M124" s="43" t="s">
        <v>28</v>
      </c>
      <c r="N124" s="43" t="s">
        <v>27</v>
      </c>
      <c r="O124" s="43" t="s">
        <v>307</v>
      </c>
      <c r="P124" s="43">
        <v>2021</v>
      </c>
      <c r="Q124" s="43" t="s">
        <v>308</v>
      </c>
      <c r="R124" s="43" t="s">
        <v>4</v>
      </c>
      <c r="S124" s="38">
        <v>111842</v>
      </c>
      <c r="T124" s="38">
        <v>66997</v>
      </c>
    </row>
    <row r="125" spans="1:30" s="38" customFormat="1" hidden="1" x14ac:dyDescent="0.3">
      <c r="A125" s="43"/>
      <c r="B125" s="43" t="str">
        <f t="shared" si="1"/>
        <v>Wisconsin1</v>
      </c>
      <c r="C125" s="43" t="s">
        <v>133</v>
      </c>
      <c r="D125" s="43" t="s">
        <v>105</v>
      </c>
      <c r="E125" s="43" t="s">
        <v>3</v>
      </c>
      <c r="F125" s="43">
        <v>30480</v>
      </c>
      <c r="G125" s="43">
        <v>24472</v>
      </c>
      <c r="H125" s="43">
        <v>1</v>
      </c>
      <c r="I125" s="43" t="s">
        <v>4</v>
      </c>
      <c r="J125" s="43"/>
      <c r="K125" s="43"/>
      <c r="L125" s="43"/>
      <c r="M125" s="43" t="s">
        <v>30</v>
      </c>
      <c r="N125" s="43" t="s">
        <v>29</v>
      </c>
      <c r="O125" s="43" t="s">
        <v>307</v>
      </c>
      <c r="P125" s="43">
        <v>2021</v>
      </c>
      <c r="Q125" s="43" t="s">
        <v>308</v>
      </c>
      <c r="R125" s="43" t="s">
        <v>4</v>
      </c>
      <c r="S125" s="38">
        <v>26796</v>
      </c>
      <c r="T125" s="38">
        <v>24590</v>
      </c>
    </row>
    <row r="126" spans="1:30" s="38" customFormat="1" hidden="1" x14ac:dyDescent="0.3">
      <c r="A126" s="43"/>
      <c r="B126" s="43" t="str">
        <f t="shared" si="1"/>
        <v>Wisconsin2</v>
      </c>
      <c r="C126" s="43" t="s">
        <v>133</v>
      </c>
      <c r="D126" s="43" t="s">
        <v>105</v>
      </c>
      <c r="E126" s="43" t="s">
        <v>5</v>
      </c>
      <c r="F126" s="43">
        <v>9035</v>
      </c>
      <c r="G126" s="43">
        <v>8432</v>
      </c>
      <c r="H126" s="43">
        <v>2</v>
      </c>
      <c r="I126" s="43" t="s">
        <v>4</v>
      </c>
      <c r="J126" s="43"/>
      <c r="K126" s="43"/>
      <c r="L126" s="43"/>
      <c r="M126" s="43" t="s">
        <v>34</v>
      </c>
      <c r="N126" s="43" t="s">
        <v>33</v>
      </c>
      <c r="O126" s="43" t="s">
        <v>307</v>
      </c>
      <c r="P126" s="43">
        <v>2021</v>
      </c>
      <c r="Q126" s="43" t="s">
        <v>308</v>
      </c>
      <c r="R126" s="43" t="s">
        <v>4</v>
      </c>
      <c r="S126" s="38">
        <v>10852</v>
      </c>
      <c r="T126" s="38">
        <v>8547</v>
      </c>
    </row>
    <row r="127" spans="1:30" s="38" customFormat="1" hidden="1" x14ac:dyDescent="0.3">
      <c r="A127" s="43"/>
      <c r="B127" s="43" t="str">
        <f t="shared" si="1"/>
        <v>Wisconsin3</v>
      </c>
      <c r="C127" s="43" t="s">
        <v>133</v>
      </c>
      <c r="D127" s="43" t="s">
        <v>105</v>
      </c>
      <c r="E127" s="43" t="s">
        <v>232</v>
      </c>
      <c r="F127" s="43">
        <v>5871</v>
      </c>
      <c r="G127" s="43">
        <v>3241</v>
      </c>
      <c r="H127" s="43">
        <v>3</v>
      </c>
      <c r="I127" s="43" t="s">
        <v>4</v>
      </c>
      <c r="J127" s="43"/>
      <c r="K127" s="43"/>
      <c r="L127" s="43"/>
      <c r="M127" s="43" t="s">
        <v>38</v>
      </c>
      <c r="N127" s="43" t="s">
        <v>37</v>
      </c>
      <c r="O127" s="43" t="s">
        <v>307</v>
      </c>
      <c r="P127" s="43">
        <v>2021</v>
      </c>
      <c r="Q127" s="43" t="s">
        <v>308</v>
      </c>
      <c r="R127" s="43" t="s">
        <v>4</v>
      </c>
      <c r="S127" s="38">
        <v>70353</v>
      </c>
      <c r="T127" s="38">
        <v>45082</v>
      </c>
    </row>
    <row r="128" spans="1:30" s="38" customFormat="1" hidden="1" x14ac:dyDescent="0.3">
      <c r="A128" s="43"/>
      <c r="B128" s="43" t="str">
        <f t="shared" si="1"/>
        <v>Wisconsin4</v>
      </c>
      <c r="C128" s="43" t="s">
        <v>133</v>
      </c>
      <c r="D128" s="43" t="s">
        <v>105</v>
      </c>
      <c r="E128" s="43" t="s">
        <v>134</v>
      </c>
      <c r="F128" s="43">
        <v>2599</v>
      </c>
      <c r="G128" s="43">
        <v>2605</v>
      </c>
      <c r="H128" s="43">
        <v>4</v>
      </c>
      <c r="I128" s="43" t="s">
        <v>4</v>
      </c>
      <c r="J128" s="43"/>
      <c r="K128" s="43"/>
      <c r="L128" s="43"/>
      <c r="M128" s="43" t="s">
        <v>32</v>
      </c>
      <c r="N128" s="43" t="s">
        <v>31</v>
      </c>
      <c r="O128" s="43" t="s">
        <v>307</v>
      </c>
      <c r="P128" s="43">
        <v>2021</v>
      </c>
      <c r="Q128" s="43" t="s">
        <v>308</v>
      </c>
      <c r="R128" s="43" t="s">
        <v>4</v>
      </c>
      <c r="S128" s="38">
        <v>19755</v>
      </c>
      <c r="T128" s="38">
        <v>15622</v>
      </c>
    </row>
    <row r="129" spans="1:20" s="38" customFormat="1" hidden="1" x14ac:dyDescent="0.3">
      <c r="A129" s="43"/>
      <c r="B129" s="43" t="str">
        <f t="shared" si="1"/>
        <v>Wisconsin5</v>
      </c>
      <c r="C129" s="43" t="s">
        <v>133</v>
      </c>
      <c r="D129" s="43" t="s">
        <v>105</v>
      </c>
      <c r="E129" s="43" t="s">
        <v>6</v>
      </c>
      <c r="F129" s="43">
        <v>2056</v>
      </c>
      <c r="G129" s="43">
        <v>1455</v>
      </c>
      <c r="H129" s="43">
        <v>5</v>
      </c>
      <c r="I129" s="43" t="s">
        <v>4</v>
      </c>
      <c r="J129" s="43"/>
      <c r="K129" s="43"/>
      <c r="L129" s="43"/>
      <c r="M129" s="43" t="s">
        <v>40</v>
      </c>
      <c r="N129" s="43" t="s">
        <v>39</v>
      </c>
      <c r="O129" s="43" t="s">
        <v>307</v>
      </c>
      <c r="P129" s="43">
        <v>2021</v>
      </c>
      <c r="Q129" s="43" t="s">
        <v>308</v>
      </c>
      <c r="R129" s="43" t="s">
        <v>4</v>
      </c>
      <c r="S129" s="38">
        <v>11519</v>
      </c>
      <c r="T129" s="38">
        <v>7401</v>
      </c>
    </row>
    <row r="130" spans="1:20" s="38" customFormat="1" hidden="1" x14ac:dyDescent="0.3">
      <c r="A130" s="43"/>
      <c r="B130" s="43" t="str">
        <f t="shared" si="1"/>
        <v>Delaware1</v>
      </c>
      <c r="C130" s="43" t="s">
        <v>135</v>
      </c>
      <c r="D130" s="43" t="s">
        <v>23</v>
      </c>
      <c r="E130" s="43" t="s">
        <v>3</v>
      </c>
      <c r="F130" s="43">
        <v>3965</v>
      </c>
      <c r="G130" s="43">
        <v>3236</v>
      </c>
      <c r="H130" s="43">
        <v>1</v>
      </c>
      <c r="I130" s="43" t="s">
        <v>4</v>
      </c>
      <c r="J130" s="43"/>
      <c r="K130" s="43"/>
      <c r="L130" s="43"/>
      <c r="M130" s="43" t="s">
        <v>42</v>
      </c>
      <c r="N130" s="43" t="s">
        <v>41</v>
      </c>
      <c r="O130" s="43" t="s">
        <v>307</v>
      </c>
      <c r="P130" s="43">
        <v>2021</v>
      </c>
      <c r="Q130" s="43" t="s">
        <v>308</v>
      </c>
      <c r="R130" s="43" t="s">
        <v>4</v>
      </c>
      <c r="S130" s="38">
        <v>52082</v>
      </c>
      <c r="T130" s="38">
        <v>30278</v>
      </c>
    </row>
    <row r="131" spans="1:20" s="38" customFormat="1" hidden="1" x14ac:dyDescent="0.3">
      <c r="A131" s="43"/>
      <c r="B131" s="43" t="str">
        <f t="shared" si="1"/>
        <v>Delaware2</v>
      </c>
      <c r="C131" s="43" t="s">
        <v>135</v>
      </c>
      <c r="D131" s="43" t="s">
        <v>23</v>
      </c>
      <c r="E131" s="43" t="s">
        <v>5</v>
      </c>
      <c r="F131" s="43">
        <v>1523</v>
      </c>
      <c r="G131" s="43">
        <v>873</v>
      </c>
      <c r="H131" s="43">
        <v>2</v>
      </c>
      <c r="I131" s="43" t="s">
        <v>4</v>
      </c>
      <c r="J131" s="43"/>
      <c r="K131" s="43"/>
      <c r="L131" s="43"/>
      <c r="M131" s="43" t="s">
        <v>44</v>
      </c>
      <c r="N131" s="43" t="s">
        <v>43</v>
      </c>
      <c r="O131" s="43" t="s">
        <v>307</v>
      </c>
      <c r="P131" s="43">
        <v>2021</v>
      </c>
      <c r="Q131" s="43" t="s">
        <v>308</v>
      </c>
      <c r="R131" s="43" t="s">
        <v>4</v>
      </c>
      <c r="S131" s="38">
        <v>96442</v>
      </c>
      <c r="T131" s="38">
        <v>73178</v>
      </c>
    </row>
    <row r="132" spans="1:20" s="38" customFormat="1" hidden="1" x14ac:dyDescent="0.3">
      <c r="A132" s="43"/>
      <c r="B132" s="43" t="str">
        <f t="shared" si="1"/>
        <v>Indiana1</v>
      </c>
      <c r="C132" s="43" t="s">
        <v>136</v>
      </c>
      <c r="D132" s="43" t="s">
        <v>37</v>
      </c>
      <c r="E132" s="43" t="s">
        <v>232</v>
      </c>
      <c r="F132" s="43">
        <v>30271</v>
      </c>
      <c r="G132" s="43">
        <v>22453</v>
      </c>
      <c r="H132" s="43">
        <v>1</v>
      </c>
      <c r="I132" s="43" t="s">
        <v>4</v>
      </c>
      <c r="J132" s="43"/>
      <c r="K132" s="43"/>
      <c r="L132" s="43"/>
      <c r="M132" s="43" t="s">
        <v>50</v>
      </c>
      <c r="N132" s="43" t="s">
        <v>49</v>
      </c>
      <c r="O132" s="43" t="s">
        <v>307</v>
      </c>
      <c r="P132" s="43">
        <v>2021</v>
      </c>
      <c r="Q132" s="43" t="s">
        <v>308</v>
      </c>
      <c r="R132" s="43" t="s">
        <v>4</v>
      </c>
      <c r="S132" s="38">
        <v>23706</v>
      </c>
      <c r="T132" s="38">
        <v>13734</v>
      </c>
    </row>
    <row r="133" spans="1:20" s="38" customFormat="1" hidden="1" x14ac:dyDescent="0.3">
      <c r="A133" s="43"/>
      <c r="B133" s="43" t="str">
        <f t="shared" si="1"/>
        <v>Indiana2</v>
      </c>
      <c r="C133" s="43" t="s">
        <v>136</v>
      </c>
      <c r="D133" s="43" t="s">
        <v>37</v>
      </c>
      <c r="E133" s="43" t="s">
        <v>5</v>
      </c>
      <c r="F133" s="43">
        <v>19922</v>
      </c>
      <c r="G133" s="43">
        <v>11649</v>
      </c>
      <c r="H133" s="43">
        <v>2</v>
      </c>
      <c r="I133" s="43" t="s">
        <v>4</v>
      </c>
      <c r="J133" s="43"/>
      <c r="K133" s="43"/>
      <c r="L133" s="43"/>
      <c r="M133" s="43" t="s">
        <v>48</v>
      </c>
      <c r="N133" s="43" t="s">
        <v>47</v>
      </c>
      <c r="O133" s="43" t="s">
        <v>307</v>
      </c>
      <c r="P133" s="43">
        <v>2021</v>
      </c>
      <c r="Q133" s="43" t="s">
        <v>308</v>
      </c>
      <c r="R133" s="43" t="s">
        <v>4</v>
      </c>
      <c r="S133" s="38">
        <v>8928</v>
      </c>
      <c r="T133" s="38">
        <v>7165</v>
      </c>
    </row>
    <row r="134" spans="1:20" s="38" customFormat="1" hidden="1" x14ac:dyDescent="0.3">
      <c r="A134" s="43"/>
      <c r="B134" s="43" t="str">
        <f t="shared" si="1"/>
        <v>Indiana3</v>
      </c>
      <c r="C134" s="43" t="s">
        <v>136</v>
      </c>
      <c r="D134" s="43" t="s">
        <v>37</v>
      </c>
      <c r="E134" s="43" t="s">
        <v>3</v>
      </c>
      <c r="F134" s="43">
        <v>18836</v>
      </c>
      <c r="G134" s="43">
        <v>10771</v>
      </c>
      <c r="H134" s="43">
        <v>3</v>
      </c>
      <c r="I134" s="43" t="s">
        <v>4</v>
      </c>
      <c r="J134" s="43"/>
      <c r="K134" s="43"/>
      <c r="L134" s="43"/>
      <c r="M134" s="43" t="s">
        <v>46</v>
      </c>
      <c r="N134" s="43" t="s">
        <v>45</v>
      </c>
      <c r="O134" s="43" t="s">
        <v>307</v>
      </c>
      <c r="P134" s="43">
        <v>2021</v>
      </c>
      <c r="Q134" s="43" t="s">
        <v>308</v>
      </c>
      <c r="R134" s="43" t="s">
        <v>4</v>
      </c>
      <c r="S134" s="38">
        <v>62037</v>
      </c>
      <c r="T134" s="38">
        <v>59162</v>
      </c>
    </row>
    <row r="135" spans="1:20" s="38" customFormat="1" hidden="1" x14ac:dyDescent="0.3">
      <c r="A135" s="43"/>
      <c r="B135" s="43" t="str">
        <f t="shared" si="1"/>
        <v>Indiana4</v>
      </c>
      <c r="C135" s="43" t="s">
        <v>136</v>
      </c>
      <c r="D135" s="43" t="s">
        <v>37</v>
      </c>
      <c r="E135" s="43" t="s">
        <v>6</v>
      </c>
      <c r="F135" s="43">
        <v>1307</v>
      </c>
      <c r="G135" s="43">
        <v>209</v>
      </c>
      <c r="H135" s="43">
        <v>4</v>
      </c>
      <c r="I135" s="43" t="s">
        <v>4</v>
      </c>
      <c r="J135" s="43"/>
      <c r="K135" s="43"/>
      <c r="L135" s="43"/>
      <c r="M135" s="43" t="s">
        <v>52</v>
      </c>
      <c r="N135" s="43" t="s">
        <v>51</v>
      </c>
      <c r="O135" s="43" t="s">
        <v>307</v>
      </c>
      <c r="P135" s="43">
        <v>2021</v>
      </c>
      <c r="Q135" s="43" t="s">
        <v>308</v>
      </c>
      <c r="R135" s="43" t="s">
        <v>4</v>
      </c>
      <c r="S135" s="38">
        <v>64659</v>
      </c>
      <c r="T135" s="38">
        <v>37750</v>
      </c>
    </row>
    <row r="136" spans="1:20" s="38" customFormat="1" hidden="1" x14ac:dyDescent="0.3">
      <c r="A136" s="43"/>
      <c r="B136" s="43" t="str">
        <f t="shared" si="1"/>
        <v>Indiana5</v>
      </c>
      <c r="C136" s="43" t="s">
        <v>136</v>
      </c>
      <c r="D136" s="43" t="s">
        <v>37</v>
      </c>
      <c r="E136" s="43" t="s">
        <v>296</v>
      </c>
      <c r="F136" s="43">
        <v>17</v>
      </c>
      <c r="G136" s="43">
        <v>0</v>
      </c>
      <c r="H136" s="43">
        <v>5</v>
      </c>
      <c r="I136" s="43" t="s">
        <v>4</v>
      </c>
      <c r="J136" s="43"/>
      <c r="K136" s="43"/>
      <c r="L136" s="43"/>
      <c r="M136" s="43" t="s">
        <v>54</v>
      </c>
      <c r="N136" s="43" t="s">
        <v>53</v>
      </c>
      <c r="O136" s="43" t="s">
        <v>307</v>
      </c>
      <c r="P136" s="43">
        <v>2021</v>
      </c>
      <c r="Q136" s="43" t="s">
        <v>308</v>
      </c>
      <c r="R136" s="43" t="s">
        <v>4</v>
      </c>
      <c r="S136" s="38">
        <v>48869</v>
      </c>
      <c r="T136" s="38">
        <v>47550</v>
      </c>
    </row>
    <row r="137" spans="1:20" s="38" customFormat="1" hidden="1" x14ac:dyDescent="0.3">
      <c r="A137" s="43"/>
      <c r="B137" s="43" t="str">
        <f t="shared" si="1"/>
        <v>Maryland1</v>
      </c>
      <c r="C137" s="43" t="s">
        <v>137</v>
      </c>
      <c r="D137" s="43" t="s">
        <v>47</v>
      </c>
      <c r="E137" s="43" t="s">
        <v>302</v>
      </c>
      <c r="F137" s="43">
        <v>7193</v>
      </c>
      <c r="G137" s="43">
        <v>5999</v>
      </c>
      <c r="H137" s="43">
        <v>1</v>
      </c>
      <c r="I137" s="43" t="s">
        <v>4</v>
      </c>
      <c r="J137" s="43"/>
      <c r="K137" s="43"/>
      <c r="L137" s="43"/>
      <c r="M137" s="43" t="s">
        <v>58</v>
      </c>
      <c r="N137" s="43" t="s">
        <v>57</v>
      </c>
      <c r="O137" s="43" t="s">
        <v>307</v>
      </c>
      <c r="P137" s="43">
        <v>2021</v>
      </c>
      <c r="Q137" s="43" t="s">
        <v>308</v>
      </c>
      <c r="R137" s="43" t="s">
        <v>4</v>
      </c>
      <c r="S137" s="38">
        <v>41482</v>
      </c>
      <c r="T137" s="38">
        <v>30299</v>
      </c>
    </row>
    <row r="138" spans="1:20" s="38" customFormat="1" hidden="1" x14ac:dyDescent="0.3">
      <c r="A138" s="43"/>
      <c r="B138" s="43" t="str">
        <f t="shared" si="1"/>
        <v>Maryland2</v>
      </c>
      <c r="C138" s="43" t="s">
        <v>137</v>
      </c>
      <c r="D138" s="43" t="s">
        <v>47</v>
      </c>
      <c r="E138" s="43" t="s">
        <v>3</v>
      </c>
      <c r="F138" s="43">
        <v>1735</v>
      </c>
      <c r="G138" s="43">
        <v>1166</v>
      </c>
      <c r="H138" s="43">
        <v>2</v>
      </c>
      <c r="I138" s="43" t="s">
        <v>4</v>
      </c>
      <c r="J138" s="43"/>
      <c r="K138" s="43"/>
      <c r="L138" s="43"/>
      <c r="M138" s="43" t="s">
        <v>56</v>
      </c>
      <c r="N138" s="43" t="s">
        <v>55</v>
      </c>
      <c r="O138" s="43" t="s">
        <v>307</v>
      </c>
      <c r="P138" s="43">
        <v>2021</v>
      </c>
      <c r="Q138" s="43" t="s">
        <v>308</v>
      </c>
      <c r="R138" s="43" t="s">
        <v>4</v>
      </c>
      <c r="S138" s="38">
        <v>45409</v>
      </c>
      <c r="T138" s="38">
        <v>29709</v>
      </c>
    </row>
    <row r="139" spans="1:20" s="38" customFormat="1" hidden="1" x14ac:dyDescent="0.3">
      <c r="A139" s="43"/>
      <c r="B139" s="43" t="str">
        <f t="shared" si="1"/>
        <v>Colorado1</v>
      </c>
      <c r="C139" s="43" t="s">
        <v>138</v>
      </c>
      <c r="D139" s="43" t="s">
        <v>19</v>
      </c>
      <c r="E139" s="43" t="s">
        <v>3</v>
      </c>
      <c r="F139" s="43">
        <v>20477</v>
      </c>
      <c r="G139" s="43">
        <v>13823</v>
      </c>
      <c r="H139" s="43">
        <v>1</v>
      </c>
      <c r="I139" s="43" t="s">
        <v>4</v>
      </c>
      <c r="J139" s="43"/>
      <c r="K139" s="43"/>
      <c r="L139" s="43"/>
      <c r="M139" s="43" t="s">
        <v>60</v>
      </c>
      <c r="N139" s="43" t="s">
        <v>59</v>
      </c>
      <c r="O139" s="43" t="s">
        <v>307</v>
      </c>
      <c r="P139" s="43">
        <v>2021</v>
      </c>
      <c r="Q139" s="43" t="s">
        <v>308</v>
      </c>
      <c r="R139" s="43" t="s">
        <v>4</v>
      </c>
      <c r="S139" s="38">
        <v>2685</v>
      </c>
      <c r="T139" s="38">
        <v>1614</v>
      </c>
    </row>
    <row r="140" spans="1:20" s="38" customFormat="1" hidden="1" x14ac:dyDescent="0.3">
      <c r="A140" s="43"/>
      <c r="B140" s="43" t="str">
        <f t="shared" si="1"/>
        <v>Colorado2</v>
      </c>
      <c r="C140" s="43" t="s">
        <v>138</v>
      </c>
      <c r="D140" s="43" t="s">
        <v>19</v>
      </c>
      <c r="E140" s="43" t="s">
        <v>139</v>
      </c>
      <c r="F140" s="43">
        <v>2748</v>
      </c>
      <c r="G140" s="43">
        <v>2673</v>
      </c>
      <c r="H140" s="43">
        <v>2</v>
      </c>
      <c r="I140" s="43" t="s">
        <v>4</v>
      </c>
      <c r="J140" s="43"/>
      <c r="K140" s="43"/>
      <c r="L140" s="43"/>
      <c r="M140" s="43" t="s">
        <v>66</v>
      </c>
      <c r="N140" s="43" t="s">
        <v>65</v>
      </c>
      <c r="O140" s="43" t="s">
        <v>307</v>
      </c>
      <c r="P140" s="43">
        <v>2021</v>
      </c>
      <c r="Q140" s="43" t="s">
        <v>308</v>
      </c>
      <c r="R140" s="43" t="s">
        <v>4</v>
      </c>
      <c r="S140" s="38">
        <v>10293</v>
      </c>
      <c r="T140" s="38">
        <v>8213</v>
      </c>
    </row>
    <row r="141" spans="1:20" s="38" customFormat="1" hidden="1" x14ac:dyDescent="0.3">
      <c r="A141" s="43"/>
      <c r="B141" s="43" t="str">
        <f t="shared" si="1"/>
        <v>Colorado3</v>
      </c>
      <c r="C141" s="43" t="s">
        <v>138</v>
      </c>
      <c r="D141" s="43" t="s">
        <v>19</v>
      </c>
      <c r="E141" s="43" t="s">
        <v>232</v>
      </c>
      <c r="F141" s="43">
        <v>1842</v>
      </c>
      <c r="G141" s="43">
        <v>1248</v>
      </c>
      <c r="H141" s="43">
        <v>3</v>
      </c>
      <c r="I141" s="43" t="s">
        <v>4</v>
      </c>
      <c r="J141" s="43"/>
      <c r="K141" s="43"/>
      <c r="L141" s="43"/>
      <c r="M141" s="43" t="s">
        <v>74</v>
      </c>
      <c r="N141" s="43" t="s">
        <v>73</v>
      </c>
      <c r="O141" s="43" t="s">
        <v>307</v>
      </c>
      <c r="P141" s="43">
        <v>2021</v>
      </c>
      <c r="Q141" s="43" t="s">
        <v>308</v>
      </c>
      <c r="R141" s="43" t="s">
        <v>4</v>
      </c>
      <c r="S141" s="38">
        <v>5229</v>
      </c>
      <c r="T141" s="38">
        <v>0</v>
      </c>
    </row>
    <row r="142" spans="1:20" s="38" customFormat="1" hidden="1" x14ac:dyDescent="0.3">
      <c r="A142" s="43"/>
      <c r="B142" s="43" t="str">
        <f t="shared" si="1"/>
        <v>Colorado4</v>
      </c>
      <c r="C142" s="43" t="s">
        <v>138</v>
      </c>
      <c r="D142" s="43" t="s">
        <v>19</v>
      </c>
      <c r="E142" s="43" t="s">
        <v>235</v>
      </c>
      <c r="F142" s="43">
        <v>1788</v>
      </c>
      <c r="G142" s="43">
        <v>1544</v>
      </c>
      <c r="H142" s="43">
        <v>4</v>
      </c>
      <c r="I142" s="43" t="s">
        <v>4</v>
      </c>
      <c r="J142" s="43"/>
      <c r="K142" s="43"/>
      <c r="L142" s="43"/>
      <c r="M142" s="43" t="s">
        <v>70</v>
      </c>
      <c r="N142" s="43" t="s">
        <v>69</v>
      </c>
      <c r="O142" s="43" t="s">
        <v>307</v>
      </c>
      <c r="P142" s="43">
        <v>2021</v>
      </c>
      <c r="Q142" s="43" t="s">
        <v>308</v>
      </c>
      <c r="R142" s="43" t="s">
        <v>4</v>
      </c>
      <c r="S142" s="38">
        <v>62885</v>
      </c>
      <c r="T142" s="38">
        <v>52516</v>
      </c>
    </row>
    <row r="143" spans="1:20" s="38" customFormat="1" hidden="1" x14ac:dyDescent="0.3">
      <c r="A143" s="43"/>
      <c r="B143" s="43" t="str">
        <f t="shared" si="1"/>
        <v>District of Columbia1</v>
      </c>
      <c r="C143" s="43" t="s">
        <v>236</v>
      </c>
      <c r="D143" s="43" t="s">
        <v>140</v>
      </c>
      <c r="E143" s="43" t="s">
        <v>3</v>
      </c>
      <c r="F143" s="43">
        <v>12270</v>
      </c>
      <c r="G143" s="43">
        <v>11144</v>
      </c>
      <c r="H143" s="43">
        <v>1</v>
      </c>
      <c r="I143" s="43" t="s">
        <v>4</v>
      </c>
      <c r="J143" s="43"/>
      <c r="K143" s="43"/>
      <c r="L143" s="43"/>
      <c r="M143" s="43" t="s">
        <v>72</v>
      </c>
      <c r="N143" s="43" t="s">
        <v>71</v>
      </c>
      <c r="O143" s="43" t="s">
        <v>307</v>
      </c>
      <c r="P143" s="43">
        <v>2021</v>
      </c>
      <c r="Q143" s="43" t="s">
        <v>308</v>
      </c>
      <c r="R143" s="43" t="s">
        <v>4</v>
      </c>
      <c r="S143" s="38">
        <v>16465</v>
      </c>
      <c r="T143" s="38">
        <v>754</v>
      </c>
    </row>
    <row r="144" spans="1:20" s="38" customFormat="1" hidden="1" x14ac:dyDescent="0.3">
      <c r="A144" s="43"/>
      <c r="B144" s="43" t="str">
        <f t="shared" si="1"/>
        <v>Michigan1</v>
      </c>
      <c r="C144" s="43" t="s">
        <v>141</v>
      </c>
      <c r="D144" s="43" t="s">
        <v>51</v>
      </c>
      <c r="E144" s="43" t="s">
        <v>5</v>
      </c>
      <c r="F144" s="43">
        <v>18748</v>
      </c>
      <c r="G144" s="43">
        <v>8231</v>
      </c>
      <c r="H144" s="43">
        <v>1</v>
      </c>
      <c r="I144" s="43" t="s">
        <v>4</v>
      </c>
      <c r="J144" s="43"/>
      <c r="K144" s="43"/>
      <c r="L144" s="43"/>
      <c r="M144" s="43" t="s">
        <v>76</v>
      </c>
      <c r="N144" s="43" t="s">
        <v>75</v>
      </c>
      <c r="O144" s="43" t="s">
        <v>307</v>
      </c>
      <c r="P144" s="43">
        <v>2021</v>
      </c>
      <c r="Q144" s="43" t="s">
        <v>308</v>
      </c>
      <c r="R144" s="43" t="s">
        <v>4</v>
      </c>
      <c r="S144" s="38">
        <v>413027</v>
      </c>
      <c r="T144" s="38">
        <v>283760</v>
      </c>
    </row>
    <row r="145" spans="1:20" s="38" customFormat="1" hidden="1" x14ac:dyDescent="0.3">
      <c r="A145" s="43"/>
      <c r="B145" s="43" t="str">
        <f t="shared" si="1"/>
        <v>Michigan2</v>
      </c>
      <c r="C145" s="43" t="s">
        <v>141</v>
      </c>
      <c r="D145" s="43" t="s">
        <v>51</v>
      </c>
      <c r="E145" s="43" t="s">
        <v>142</v>
      </c>
      <c r="F145" s="43">
        <v>14619</v>
      </c>
      <c r="G145" s="43">
        <v>13222</v>
      </c>
      <c r="H145" s="43">
        <v>2</v>
      </c>
      <c r="I145" s="43" t="s">
        <v>4</v>
      </c>
      <c r="J145" s="43"/>
      <c r="K145" s="43"/>
      <c r="L145" s="43"/>
      <c r="M145" s="43" t="s">
        <v>62</v>
      </c>
      <c r="N145" s="43" t="s">
        <v>61</v>
      </c>
      <c r="O145" s="43" t="s">
        <v>307</v>
      </c>
      <c r="P145" s="43">
        <v>2021</v>
      </c>
      <c r="Q145" s="43" t="s">
        <v>308</v>
      </c>
      <c r="R145" s="43" t="s">
        <v>4</v>
      </c>
      <c r="S145" s="38">
        <v>63286</v>
      </c>
      <c r="T145" s="38">
        <v>46927</v>
      </c>
    </row>
    <row r="146" spans="1:20" s="38" customFormat="1" hidden="1" x14ac:dyDescent="0.3">
      <c r="A146" s="43"/>
      <c r="B146" s="43" t="str">
        <f t="shared" si="1"/>
        <v>Michigan3</v>
      </c>
      <c r="C146" s="43" t="s">
        <v>141</v>
      </c>
      <c r="D146" s="43" t="s">
        <v>51</v>
      </c>
      <c r="E146" s="43" t="s">
        <v>6</v>
      </c>
      <c r="F146" s="43">
        <v>13932</v>
      </c>
      <c r="G146" s="43">
        <v>8679</v>
      </c>
      <c r="H146" s="43">
        <v>3</v>
      </c>
      <c r="I146" s="43" t="s">
        <v>4</v>
      </c>
      <c r="J146" s="43"/>
      <c r="K146" s="43"/>
      <c r="L146" s="43"/>
      <c r="M146" s="43" t="s">
        <v>78</v>
      </c>
      <c r="N146" s="43" t="s">
        <v>77</v>
      </c>
      <c r="O146" s="43" t="s">
        <v>307</v>
      </c>
      <c r="P146" s="43">
        <v>2021</v>
      </c>
      <c r="Q146" s="43" t="s">
        <v>308</v>
      </c>
      <c r="R146" s="43" t="s">
        <v>4</v>
      </c>
      <c r="S146" s="38">
        <v>102987</v>
      </c>
      <c r="T146" s="38">
        <v>73521</v>
      </c>
    </row>
    <row r="147" spans="1:20" s="38" customFormat="1" hidden="1" x14ac:dyDescent="0.3">
      <c r="A147" s="43"/>
      <c r="B147" s="43" t="str">
        <f t="shared" si="1"/>
        <v>Michigan4</v>
      </c>
      <c r="C147" s="43" t="s">
        <v>141</v>
      </c>
      <c r="D147" s="43" t="s">
        <v>51</v>
      </c>
      <c r="E147" s="43" t="s">
        <v>3</v>
      </c>
      <c r="F147" s="43">
        <v>9811</v>
      </c>
      <c r="G147" s="43">
        <v>4933</v>
      </c>
      <c r="H147" s="43">
        <v>4</v>
      </c>
      <c r="I147" s="43" t="s">
        <v>4</v>
      </c>
      <c r="J147" s="43"/>
      <c r="K147" s="43"/>
      <c r="L147" s="43"/>
      <c r="M147" s="43" t="s">
        <v>80</v>
      </c>
      <c r="N147" s="43" t="s">
        <v>79</v>
      </c>
      <c r="O147" s="43" t="s">
        <v>307</v>
      </c>
      <c r="P147" s="43">
        <v>2021</v>
      </c>
      <c r="Q147" s="43" t="s">
        <v>308</v>
      </c>
      <c r="R147" s="43" t="s">
        <v>4</v>
      </c>
      <c r="S147" s="38">
        <v>16822</v>
      </c>
      <c r="T147" s="38">
        <v>8918</v>
      </c>
    </row>
    <row r="148" spans="1:20" s="38" customFormat="1" hidden="1" x14ac:dyDescent="0.3">
      <c r="A148" s="43"/>
      <c r="B148" s="43" t="str">
        <f t="shared" si="1"/>
        <v>Michigan5</v>
      </c>
      <c r="C148" s="43" t="s">
        <v>141</v>
      </c>
      <c r="D148" s="43" t="s">
        <v>51</v>
      </c>
      <c r="E148" s="43" t="s">
        <v>237</v>
      </c>
      <c r="F148" s="43">
        <v>5808</v>
      </c>
      <c r="G148" s="43">
        <v>2589</v>
      </c>
      <c r="H148" s="43">
        <v>5</v>
      </c>
      <c r="I148" s="43" t="s">
        <v>4</v>
      </c>
      <c r="J148" s="43"/>
      <c r="K148" s="43"/>
      <c r="L148" s="43"/>
      <c r="M148" s="43" t="s">
        <v>82</v>
      </c>
      <c r="N148" s="43" t="s">
        <v>81</v>
      </c>
      <c r="O148" s="43" t="s">
        <v>307</v>
      </c>
      <c r="P148" s="43">
        <v>2021</v>
      </c>
      <c r="Q148" s="43" t="s">
        <v>308</v>
      </c>
      <c r="R148" s="43" t="s">
        <v>4</v>
      </c>
      <c r="S148" s="38">
        <v>22669</v>
      </c>
      <c r="T148" s="38">
        <v>22177</v>
      </c>
    </row>
    <row r="149" spans="1:20" s="38" customFormat="1" hidden="1" x14ac:dyDescent="0.3">
      <c r="A149" s="43"/>
      <c r="B149" s="43" t="str">
        <f t="shared" si="1"/>
        <v>Virginia1</v>
      </c>
      <c r="C149" s="43" t="s">
        <v>143</v>
      </c>
      <c r="D149" s="43" t="s">
        <v>99</v>
      </c>
      <c r="E149" s="43" t="s">
        <v>232</v>
      </c>
      <c r="F149" s="43">
        <v>17804</v>
      </c>
      <c r="G149" s="43">
        <v>8738</v>
      </c>
      <c r="H149" s="43">
        <v>1</v>
      </c>
      <c r="I149" s="43" t="s">
        <v>4</v>
      </c>
      <c r="J149" s="43"/>
      <c r="K149" s="43"/>
      <c r="L149" s="43"/>
      <c r="M149" s="43" t="s">
        <v>84</v>
      </c>
      <c r="N149" s="43" t="s">
        <v>83</v>
      </c>
      <c r="O149" s="43" t="s">
        <v>307</v>
      </c>
      <c r="P149" s="43">
        <v>2021</v>
      </c>
      <c r="Q149" s="43" t="s">
        <v>308</v>
      </c>
      <c r="R149" s="43" t="s">
        <v>4</v>
      </c>
      <c r="S149" s="38">
        <v>182580</v>
      </c>
      <c r="T149" s="38">
        <v>159862</v>
      </c>
    </row>
    <row r="150" spans="1:20" s="38" customFormat="1" hidden="1" x14ac:dyDescent="0.3">
      <c r="A150" s="43"/>
      <c r="B150" s="43" t="str">
        <f t="shared" si="1"/>
        <v>Virginia2</v>
      </c>
      <c r="C150" s="43" t="s">
        <v>143</v>
      </c>
      <c r="D150" s="43" t="s">
        <v>99</v>
      </c>
      <c r="E150" s="43" t="s">
        <v>3</v>
      </c>
      <c r="F150" s="43">
        <v>10734</v>
      </c>
      <c r="G150" s="43">
        <v>6237</v>
      </c>
      <c r="H150" s="43">
        <v>2</v>
      </c>
      <c r="I150" s="43" t="s">
        <v>4</v>
      </c>
      <c r="J150" s="43"/>
      <c r="K150" s="43"/>
      <c r="L150" s="43"/>
      <c r="M150" s="43" t="s">
        <v>86</v>
      </c>
      <c r="N150" s="43" t="s">
        <v>85</v>
      </c>
      <c r="O150" s="43" t="s">
        <v>307</v>
      </c>
      <c r="P150" s="43">
        <v>2021</v>
      </c>
      <c r="Q150" s="43" t="s">
        <v>308</v>
      </c>
      <c r="R150" s="43" t="s">
        <v>4</v>
      </c>
      <c r="S150" s="38">
        <v>281896</v>
      </c>
      <c r="T150" s="38">
        <v>267405</v>
      </c>
    </row>
    <row r="151" spans="1:20" s="38" customFormat="1" hidden="1" x14ac:dyDescent="0.3">
      <c r="A151" s="43"/>
      <c r="B151" s="43" t="str">
        <f t="shared" si="1"/>
        <v>Virginia3</v>
      </c>
      <c r="C151" s="43" t="s">
        <v>143</v>
      </c>
      <c r="D151" s="43" t="s">
        <v>99</v>
      </c>
      <c r="E151" s="43" t="s">
        <v>144</v>
      </c>
      <c r="F151" s="43">
        <v>9992</v>
      </c>
      <c r="G151" s="43">
        <v>7144</v>
      </c>
      <c r="H151" s="43">
        <v>3</v>
      </c>
      <c r="I151" s="43" t="s">
        <v>4</v>
      </c>
      <c r="J151" s="43"/>
      <c r="K151" s="43"/>
      <c r="L151" s="43"/>
      <c r="M151" s="43" t="s">
        <v>88</v>
      </c>
      <c r="N151" s="43" t="s">
        <v>87</v>
      </c>
      <c r="O151" s="43" t="s">
        <v>307</v>
      </c>
      <c r="P151" s="43">
        <v>2021</v>
      </c>
      <c r="Q151" s="43" t="s">
        <v>308</v>
      </c>
      <c r="R151" s="43" t="s">
        <v>4</v>
      </c>
      <c r="S151" s="38">
        <v>6085</v>
      </c>
      <c r="T151" s="38">
        <v>4482</v>
      </c>
    </row>
    <row r="152" spans="1:20" s="38" customFormat="1" hidden="1" x14ac:dyDescent="0.3">
      <c r="A152" s="43"/>
      <c r="B152" s="43" t="str">
        <f t="shared" si="1"/>
        <v>Virginia4</v>
      </c>
      <c r="C152" s="43" t="s">
        <v>143</v>
      </c>
      <c r="D152" s="43" t="s">
        <v>99</v>
      </c>
      <c r="E152" s="43" t="s">
        <v>7</v>
      </c>
      <c r="F152" s="43">
        <v>5583</v>
      </c>
      <c r="G152" s="43">
        <v>3826</v>
      </c>
      <c r="H152" s="43">
        <v>4</v>
      </c>
      <c r="I152" s="43" t="s">
        <v>4</v>
      </c>
      <c r="J152" s="43"/>
      <c r="K152" s="43"/>
      <c r="L152" s="43"/>
      <c r="M152" s="43" t="s">
        <v>90</v>
      </c>
      <c r="N152" s="43" t="s">
        <v>89</v>
      </c>
      <c r="O152" s="43" t="s">
        <v>307</v>
      </c>
      <c r="P152" s="43">
        <v>2021</v>
      </c>
      <c r="Q152" s="43" t="s">
        <v>308</v>
      </c>
      <c r="R152" s="43" t="s">
        <v>4</v>
      </c>
      <c r="S152" s="38">
        <v>39339</v>
      </c>
      <c r="T152" s="38">
        <v>15166</v>
      </c>
    </row>
    <row r="153" spans="1:20" s="38" customFormat="1" hidden="1" x14ac:dyDescent="0.3">
      <c r="A153" s="43"/>
      <c r="B153" s="43" t="str">
        <f t="shared" si="1"/>
        <v>Virginia5</v>
      </c>
      <c r="C153" s="43" t="s">
        <v>143</v>
      </c>
      <c r="D153" s="43" t="s">
        <v>99</v>
      </c>
      <c r="E153" s="43" t="s">
        <v>142</v>
      </c>
      <c r="F153" s="43">
        <v>321</v>
      </c>
      <c r="G153" s="43">
        <v>88</v>
      </c>
      <c r="H153" s="43">
        <v>5</v>
      </c>
      <c r="I153" s="43" t="s">
        <v>4</v>
      </c>
      <c r="J153" s="43"/>
      <c r="K153" s="43"/>
      <c r="L153" s="43"/>
      <c r="M153" s="43" t="s">
        <v>94</v>
      </c>
      <c r="N153" s="43" t="s">
        <v>93</v>
      </c>
      <c r="O153" s="43" t="s">
        <v>307</v>
      </c>
      <c r="P153" s="43">
        <v>2021</v>
      </c>
      <c r="Q153" s="43" t="s">
        <v>308</v>
      </c>
      <c r="R153" s="43" t="s">
        <v>4</v>
      </c>
      <c r="S153" s="38">
        <v>127311</v>
      </c>
      <c r="T153" s="38">
        <v>116623</v>
      </c>
    </row>
    <row r="154" spans="1:20" s="38" customFormat="1" hidden="1" x14ac:dyDescent="0.3">
      <c r="A154" s="43"/>
      <c r="B154" s="43" t="str">
        <f t="shared" si="1"/>
        <v>Maine1</v>
      </c>
      <c r="C154" s="43" t="s">
        <v>145</v>
      </c>
      <c r="D154" s="43" t="s">
        <v>49</v>
      </c>
      <c r="E154" s="43" t="s">
        <v>3</v>
      </c>
      <c r="F154" s="43">
        <v>7005</v>
      </c>
      <c r="G154" s="43">
        <v>4122</v>
      </c>
      <c r="H154" s="43">
        <v>1</v>
      </c>
      <c r="I154" s="43" t="s">
        <v>4</v>
      </c>
      <c r="J154" s="43"/>
      <c r="K154" s="43"/>
      <c r="L154" s="43"/>
      <c r="M154" s="43" t="s">
        <v>96</v>
      </c>
      <c r="N154" s="43" t="s">
        <v>95</v>
      </c>
      <c r="O154" s="43" t="s">
        <v>307</v>
      </c>
      <c r="P154" s="43">
        <v>2021</v>
      </c>
      <c r="Q154" s="43" t="s">
        <v>308</v>
      </c>
      <c r="R154" s="43" t="s">
        <v>4</v>
      </c>
      <c r="S154" s="38">
        <v>280191</v>
      </c>
      <c r="T154" s="38">
        <v>168471</v>
      </c>
    </row>
    <row r="155" spans="1:20" s="38" customFormat="1" hidden="1" x14ac:dyDescent="0.3">
      <c r="A155" s="43"/>
      <c r="B155" s="43" t="str">
        <f t="shared" si="1"/>
        <v>Maine2</v>
      </c>
      <c r="C155" s="43" t="s">
        <v>145</v>
      </c>
      <c r="D155" s="43" t="s">
        <v>49</v>
      </c>
      <c r="E155" s="43" t="s">
        <v>232</v>
      </c>
      <c r="F155" s="43">
        <v>6797</v>
      </c>
      <c r="G155" s="43">
        <v>2887</v>
      </c>
      <c r="H155" s="43">
        <v>2</v>
      </c>
      <c r="I155" s="43" t="s">
        <v>4</v>
      </c>
      <c r="J155" s="43"/>
      <c r="K155" s="43"/>
      <c r="L155" s="43"/>
      <c r="M155" s="43" t="s">
        <v>98</v>
      </c>
      <c r="N155" s="43" t="s">
        <v>97</v>
      </c>
      <c r="O155" s="43" t="s">
        <v>307</v>
      </c>
      <c r="P155" s="43">
        <v>2021</v>
      </c>
      <c r="Q155" s="43" t="s">
        <v>308</v>
      </c>
      <c r="R155" s="43" t="s">
        <v>4</v>
      </c>
      <c r="S155" s="38">
        <v>8713</v>
      </c>
      <c r="T155" s="38">
        <v>7568</v>
      </c>
    </row>
    <row r="156" spans="1:20" s="38" customFormat="1" hidden="1" x14ac:dyDescent="0.3">
      <c r="A156" s="43"/>
      <c r="B156" s="43" t="str">
        <f t="shared" si="1"/>
        <v>Maine3</v>
      </c>
      <c r="C156" s="43" t="s">
        <v>145</v>
      </c>
      <c r="D156" s="43" t="s">
        <v>49</v>
      </c>
      <c r="E156" s="43" t="s">
        <v>6</v>
      </c>
      <c r="F156" s="43">
        <v>4785</v>
      </c>
      <c r="G156" s="43">
        <v>3568</v>
      </c>
      <c r="H156" s="43">
        <v>3</v>
      </c>
      <c r="I156" s="43" t="s">
        <v>4</v>
      </c>
      <c r="J156" s="43"/>
      <c r="K156" s="43"/>
      <c r="L156" s="43"/>
      <c r="M156" s="43" t="s">
        <v>100</v>
      </c>
      <c r="N156" s="43" t="s">
        <v>99</v>
      </c>
      <c r="O156" s="43" t="s">
        <v>307</v>
      </c>
      <c r="P156" s="43">
        <v>2021</v>
      </c>
      <c r="Q156" s="43" t="s">
        <v>308</v>
      </c>
      <c r="R156" s="43" t="s">
        <v>4</v>
      </c>
      <c r="S156" s="38">
        <v>44434</v>
      </c>
      <c r="T156" s="38">
        <v>26033</v>
      </c>
    </row>
    <row r="157" spans="1:20" s="38" customFormat="1" hidden="1" x14ac:dyDescent="0.3">
      <c r="A157" s="43"/>
      <c r="B157" s="43" t="str">
        <f t="shared" si="1"/>
        <v>Maine4</v>
      </c>
      <c r="C157" s="43" t="s">
        <v>145</v>
      </c>
      <c r="D157" s="43" t="s">
        <v>49</v>
      </c>
      <c r="E157" s="43" t="s">
        <v>5</v>
      </c>
      <c r="F157" s="43">
        <v>4434</v>
      </c>
      <c r="G157" s="43">
        <v>3157</v>
      </c>
      <c r="H157" s="43">
        <v>4</v>
      </c>
      <c r="I157" s="43" t="s">
        <v>4</v>
      </c>
      <c r="J157" s="43"/>
      <c r="K157" s="43"/>
      <c r="L157" s="43"/>
      <c r="M157" s="43" t="s">
        <v>104</v>
      </c>
      <c r="N157" s="43" t="s">
        <v>103</v>
      </c>
      <c r="O157" s="43" t="s">
        <v>307</v>
      </c>
      <c r="P157" s="43">
        <v>2021</v>
      </c>
      <c r="Q157" s="43" t="s">
        <v>308</v>
      </c>
      <c r="R157" s="43" t="s">
        <v>4</v>
      </c>
      <c r="S157" s="38">
        <v>73073</v>
      </c>
      <c r="T157" s="38">
        <v>56943</v>
      </c>
    </row>
    <row r="158" spans="1:20" s="38" customFormat="1" hidden="1" x14ac:dyDescent="0.3">
      <c r="A158" s="43"/>
      <c r="B158" s="43" t="str">
        <f t="shared" si="1"/>
        <v>Maine5</v>
      </c>
      <c r="C158" s="43" t="s">
        <v>145</v>
      </c>
      <c r="D158" s="43" t="s">
        <v>49</v>
      </c>
      <c r="E158" s="43" t="s">
        <v>7</v>
      </c>
      <c r="F158" s="43">
        <v>685</v>
      </c>
      <c r="G158" s="43">
        <v>0</v>
      </c>
      <c r="H158" s="43">
        <v>5</v>
      </c>
      <c r="I158" s="43" t="s">
        <v>4</v>
      </c>
      <c r="J158" s="43"/>
      <c r="K158" s="43"/>
      <c r="L158" s="43"/>
      <c r="M158" s="43" t="s">
        <v>108</v>
      </c>
      <c r="N158" s="43" t="s">
        <v>107</v>
      </c>
      <c r="O158" s="43" t="s">
        <v>307</v>
      </c>
      <c r="P158" s="43">
        <v>2021</v>
      </c>
      <c r="Q158" s="43" t="s">
        <v>308</v>
      </c>
      <c r="R158" s="43" t="s">
        <v>4</v>
      </c>
      <c r="S158" s="38">
        <v>17185</v>
      </c>
      <c r="T158" s="38">
        <v>8289</v>
      </c>
    </row>
    <row r="159" spans="1:20" s="38" customFormat="1" hidden="1" x14ac:dyDescent="0.3">
      <c r="A159" s="43"/>
      <c r="B159" s="43" t="str">
        <f t="shared" si="1"/>
        <v>South Carolina1</v>
      </c>
      <c r="C159" s="43" t="s">
        <v>146</v>
      </c>
      <c r="D159" s="43" t="s">
        <v>89</v>
      </c>
      <c r="E159" s="43" t="s">
        <v>5</v>
      </c>
      <c r="F159" s="43">
        <v>19308</v>
      </c>
      <c r="G159" s="43">
        <v>11278</v>
      </c>
      <c r="H159" s="43">
        <v>1</v>
      </c>
      <c r="I159" s="43" t="s">
        <v>4</v>
      </c>
      <c r="J159" s="43"/>
      <c r="K159" s="43"/>
      <c r="L159" s="43"/>
      <c r="M159" s="43" t="s">
        <v>106</v>
      </c>
      <c r="N159" s="43" t="s">
        <v>105</v>
      </c>
      <c r="O159" s="43" t="s">
        <v>307</v>
      </c>
      <c r="P159" s="43">
        <v>2021</v>
      </c>
      <c r="Q159" s="43" t="s">
        <v>308</v>
      </c>
      <c r="R159" s="43" t="s">
        <v>4</v>
      </c>
      <c r="S159" s="38">
        <v>54438</v>
      </c>
      <c r="T159" s="38">
        <v>44432</v>
      </c>
    </row>
    <row r="160" spans="1:20" s="38" customFormat="1" hidden="1" x14ac:dyDescent="0.3">
      <c r="A160" s="43"/>
      <c r="B160" s="43" t="str">
        <f t="shared" si="1"/>
        <v>South Carolina2</v>
      </c>
      <c r="C160" s="43" t="s">
        <v>146</v>
      </c>
      <c r="D160" s="43" t="s">
        <v>89</v>
      </c>
      <c r="E160" s="43" t="s">
        <v>3</v>
      </c>
      <c r="F160" s="43">
        <v>13908</v>
      </c>
      <c r="G160" s="43">
        <v>0</v>
      </c>
      <c r="H160" s="43">
        <v>2</v>
      </c>
      <c r="I160" s="43" t="s">
        <v>4</v>
      </c>
      <c r="J160" s="43"/>
      <c r="K160" s="43"/>
      <c r="L160" s="43"/>
      <c r="M160" s="43"/>
      <c r="N160" s="43"/>
      <c r="O160" s="43"/>
      <c r="P160" s="43"/>
      <c r="Q160" s="43"/>
      <c r="R160" s="43"/>
    </row>
    <row r="161" spans="1:20" s="38" customFormat="1" hidden="1" x14ac:dyDescent="0.3">
      <c r="A161" s="43"/>
      <c r="B161" s="43" t="str">
        <f t="shared" si="1"/>
        <v>South Carolina3</v>
      </c>
      <c r="C161" s="43" t="s">
        <v>146</v>
      </c>
      <c r="D161" s="43" t="s">
        <v>89</v>
      </c>
      <c r="E161" s="43" t="s">
        <v>6</v>
      </c>
      <c r="F161" s="43">
        <v>4989</v>
      </c>
      <c r="G161" s="43">
        <v>3529</v>
      </c>
      <c r="H161" s="43">
        <v>3</v>
      </c>
      <c r="I161" s="43" t="s">
        <v>4</v>
      </c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1:20" s="38" customFormat="1" hidden="1" x14ac:dyDescent="0.3">
      <c r="A162" s="43"/>
      <c r="B162" s="43" t="str">
        <f t="shared" si="1"/>
        <v>South Carolina4</v>
      </c>
      <c r="C162" s="43" t="s">
        <v>146</v>
      </c>
      <c r="D162" s="43" t="s">
        <v>89</v>
      </c>
      <c r="E162" s="43" t="s">
        <v>142</v>
      </c>
      <c r="F162" s="43">
        <v>1119</v>
      </c>
      <c r="G162" s="43">
        <v>339</v>
      </c>
      <c r="H162" s="43">
        <v>4</v>
      </c>
      <c r="I162" s="43" t="s">
        <v>4</v>
      </c>
      <c r="J162" s="43"/>
      <c r="K162" s="43"/>
      <c r="L162" s="43"/>
      <c r="M162" s="43"/>
      <c r="N162" s="43"/>
      <c r="O162" s="43"/>
      <c r="P162" s="43"/>
      <c r="Q162" s="43"/>
      <c r="R162" s="43"/>
    </row>
    <row r="163" spans="1:20" s="38" customFormat="1" hidden="1" x14ac:dyDescent="0.3">
      <c r="A163" s="43"/>
      <c r="B163" s="43" t="str">
        <f t="shared" si="1"/>
        <v>South Carolina5</v>
      </c>
      <c r="C163" s="42" t="s">
        <v>146</v>
      </c>
      <c r="D163" s="42" t="s">
        <v>89</v>
      </c>
      <c r="E163" s="42" t="s">
        <v>283</v>
      </c>
      <c r="F163" s="43">
        <v>15</v>
      </c>
      <c r="G163" s="43">
        <v>20</v>
      </c>
      <c r="H163" s="43">
        <v>5</v>
      </c>
      <c r="I163" s="43" t="s">
        <v>4</v>
      </c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1:20" s="38" customFormat="1" hidden="1" x14ac:dyDescent="0.3">
      <c r="A164" s="43"/>
      <c r="B164" s="43" t="str">
        <f t="shared" si="1"/>
        <v>Rhode Island1</v>
      </c>
      <c r="C164" s="43" t="s">
        <v>147</v>
      </c>
      <c r="D164" s="43" t="s">
        <v>87</v>
      </c>
      <c r="E164" s="43" t="s">
        <v>3</v>
      </c>
      <c r="F164" s="43">
        <v>5847</v>
      </c>
      <c r="G164" s="43">
        <v>4482</v>
      </c>
      <c r="H164" s="43">
        <v>1</v>
      </c>
      <c r="I164" s="43" t="s">
        <v>4</v>
      </c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1:20" s="38" customFormat="1" hidden="1" x14ac:dyDescent="0.3">
      <c r="A165" s="43"/>
      <c r="B165" s="43" t="str">
        <f t="shared" si="1"/>
        <v>Rhode Island2</v>
      </c>
      <c r="C165" s="43" t="s">
        <v>147</v>
      </c>
      <c r="D165" s="43" t="s">
        <v>87</v>
      </c>
      <c r="E165" s="43" t="s">
        <v>6</v>
      </c>
      <c r="F165" s="43">
        <v>238</v>
      </c>
      <c r="G165" s="43">
        <v>0</v>
      </c>
      <c r="H165" s="43">
        <v>2</v>
      </c>
      <c r="I165" s="43" t="s">
        <v>4</v>
      </c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1:20" s="38" customFormat="1" hidden="1" x14ac:dyDescent="0.3">
      <c r="A166" s="43"/>
      <c r="B166" s="43" t="str">
        <f t="shared" si="1"/>
        <v>Washington1</v>
      </c>
      <c r="C166" s="43" t="s">
        <v>148</v>
      </c>
      <c r="D166" s="43" t="s">
        <v>103</v>
      </c>
      <c r="E166" s="43" t="s">
        <v>3</v>
      </c>
      <c r="F166" s="43">
        <v>43815</v>
      </c>
      <c r="G166" s="43">
        <v>39833</v>
      </c>
      <c r="H166" s="43">
        <v>1</v>
      </c>
      <c r="I166" s="43" t="s">
        <v>4</v>
      </c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1:20" s="38" customFormat="1" hidden="1" x14ac:dyDescent="0.3">
      <c r="A167" s="43"/>
      <c r="B167" s="43" t="str">
        <f t="shared" si="1"/>
        <v>Washington2</v>
      </c>
      <c r="C167" s="43" t="s">
        <v>148</v>
      </c>
      <c r="D167" s="43" t="s">
        <v>103</v>
      </c>
      <c r="E167" s="43" t="s">
        <v>142</v>
      </c>
      <c r="F167" s="43">
        <v>11998</v>
      </c>
      <c r="G167" s="43">
        <v>10007</v>
      </c>
      <c r="H167" s="43">
        <v>2</v>
      </c>
      <c r="I167" s="43" t="s">
        <v>4</v>
      </c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1:20" s="38" customFormat="1" hidden="1" x14ac:dyDescent="0.3">
      <c r="A168" s="43"/>
      <c r="B168" s="43" t="str">
        <f t="shared" si="1"/>
        <v>Washington3</v>
      </c>
      <c r="C168" s="43" t="s">
        <v>148</v>
      </c>
      <c r="D168" s="43" t="s">
        <v>103</v>
      </c>
      <c r="E168" s="43" t="s">
        <v>5</v>
      </c>
      <c r="F168" s="43">
        <v>8554</v>
      </c>
      <c r="G168" s="43">
        <v>0</v>
      </c>
      <c r="H168" s="43">
        <v>3</v>
      </c>
      <c r="I168" s="43" t="s">
        <v>4</v>
      </c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1:20" s="38" customFormat="1" hidden="1" x14ac:dyDescent="0.3">
      <c r="A169" s="43"/>
      <c r="B169" s="43" t="str">
        <f t="shared" si="1"/>
        <v>Washington4</v>
      </c>
      <c r="C169" s="43" t="s">
        <v>148</v>
      </c>
      <c r="D169" s="43" t="s">
        <v>103</v>
      </c>
      <c r="E169" s="43" t="s">
        <v>238</v>
      </c>
      <c r="F169" s="43">
        <v>6822</v>
      </c>
      <c r="G169" s="43">
        <v>5898</v>
      </c>
      <c r="H169" s="43">
        <v>4</v>
      </c>
      <c r="I169" s="43" t="s">
        <v>4</v>
      </c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1:20" s="38" customFormat="1" hidden="1" x14ac:dyDescent="0.3">
      <c r="A170" s="43"/>
      <c r="B170" s="43" t="str">
        <f t="shared" si="1"/>
        <v>Washington5</v>
      </c>
      <c r="C170" s="43" t="s">
        <v>148</v>
      </c>
      <c r="D170" s="43" t="s">
        <v>103</v>
      </c>
      <c r="E170" s="43" t="s">
        <v>232</v>
      </c>
      <c r="F170" s="43">
        <v>1607</v>
      </c>
      <c r="G170" s="43">
        <v>1127</v>
      </c>
      <c r="H170" s="43">
        <v>5</v>
      </c>
      <c r="I170" s="43" t="s">
        <v>4</v>
      </c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1:20" s="38" customFormat="1" hidden="1" x14ac:dyDescent="0.3">
      <c r="A171" s="43"/>
      <c r="B171" s="43" t="str">
        <f t="shared" si="1"/>
        <v>Massachusetts1</v>
      </c>
      <c r="C171" s="43" t="s">
        <v>149</v>
      </c>
      <c r="D171" s="43" t="s">
        <v>45</v>
      </c>
      <c r="E171" s="43" t="s">
        <v>3</v>
      </c>
      <c r="F171" s="43">
        <v>19932</v>
      </c>
      <c r="G171" s="43">
        <v>19280</v>
      </c>
      <c r="H171" s="43">
        <v>1</v>
      </c>
      <c r="I171" s="43" t="s">
        <v>4</v>
      </c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1:20" s="38" customFormat="1" hidden="1" x14ac:dyDescent="0.3">
      <c r="A172" s="43"/>
      <c r="B172" s="43" t="str">
        <f t="shared" si="1"/>
        <v>Massachusetts2</v>
      </c>
      <c r="C172" s="43" t="s">
        <v>149</v>
      </c>
      <c r="D172" s="43" t="s">
        <v>45</v>
      </c>
      <c r="E172" s="43" t="s">
        <v>142</v>
      </c>
      <c r="F172" s="43">
        <v>13819</v>
      </c>
      <c r="G172" s="43">
        <v>13971</v>
      </c>
      <c r="H172" s="43">
        <v>2</v>
      </c>
      <c r="I172" s="43" t="s">
        <v>4</v>
      </c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1:20" s="38" customFormat="1" hidden="1" x14ac:dyDescent="0.3">
      <c r="A173" s="43"/>
      <c r="B173" s="43" t="str">
        <f t="shared" si="1"/>
        <v>Massachusetts3</v>
      </c>
      <c r="C173" s="43" t="s">
        <v>149</v>
      </c>
      <c r="D173" s="43" t="s">
        <v>45</v>
      </c>
      <c r="E173" s="43" t="s">
        <v>150</v>
      </c>
      <c r="F173" s="43">
        <v>11899</v>
      </c>
      <c r="G173" s="43">
        <v>11237</v>
      </c>
      <c r="H173" s="43">
        <v>3</v>
      </c>
      <c r="I173" s="43" t="s">
        <v>4</v>
      </c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1:20" s="38" customFormat="1" hidden="1" x14ac:dyDescent="0.3">
      <c r="A174" s="43"/>
      <c r="B174" s="43" t="str">
        <f t="shared" si="1"/>
        <v>Massachusetts4</v>
      </c>
      <c r="C174" s="43" t="s">
        <v>149</v>
      </c>
      <c r="D174" s="43" t="s">
        <v>45</v>
      </c>
      <c r="E174" s="43" t="s">
        <v>151</v>
      </c>
      <c r="F174" s="43">
        <v>7910</v>
      </c>
      <c r="G174" s="43">
        <v>7418</v>
      </c>
      <c r="H174" s="43">
        <v>4</v>
      </c>
      <c r="I174" s="43" t="s">
        <v>4</v>
      </c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1:20" s="38" customFormat="1" hidden="1" x14ac:dyDescent="0.3">
      <c r="A175" s="43"/>
      <c r="B175" s="43" t="str">
        <f t="shared" si="1"/>
        <v>Massachusetts5</v>
      </c>
      <c r="C175" s="43" t="s">
        <v>149</v>
      </c>
      <c r="D175" s="43" t="s">
        <v>45</v>
      </c>
      <c r="E175" s="43" t="s">
        <v>291</v>
      </c>
      <c r="F175" s="43">
        <v>7066</v>
      </c>
      <c r="G175" s="43">
        <v>5943</v>
      </c>
      <c r="H175" s="43">
        <v>5</v>
      </c>
      <c r="I175" s="43" t="s">
        <v>4</v>
      </c>
      <c r="J175" s="43"/>
      <c r="K175" s="43"/>
      <c r="L175" s="43"/>
      <c r="M175" s="42" t="s">
        <v>285</v>
      </c>
      <c r="N175" s="43" t="s">
        <v>225</v>
      </c>
      <c r="O175" s="43" t="s">
        <v>225</v>
      </c>
      <c r="P175" s="43" t="s">
        <v>225</v>
      </c>
      <c r="Q175" s="43" t="s">
        <v>225</v>
      </c>
      <c r="R175" s="43" t="s">
        <v>225</v>
      </c>
      <c r="S175" s="43" t="s">
        <v>225</v>
      </c>
    </row>
    <row r="176" spans="1:20" s="38" customFormat="1" hidden="1" x14ac:dyDescent="0.3">
      <c r="A176" s="43"/>
      <c r="B176" s="43" t="str">
        <f t="shared" si="1"/>
        <v>Nevada1</v>
      </c>
      <c r="C176" s="43" t="s">
        <v>152</v>
      </c>
      <c r="D176" s="43" t="s">
        <v>73</v>
      </c>
      <c r="E176" s="43" t="s">
        <v>3</v>
      </c>
      <c r="F176" s="43">
        <v>2848</v>
      </c>
      <c r="G176" s="43">
        <v>0</v>
      </c>
      <c r="H176" s="43">
        <v>1</v>
      </c>
      <c r="I176" s="43" t="s">
        <v>4</v>
      </c>
      <c r="J176" s="43"/>
      <c r="K176" s="43"/>
      <c r="L176" s="43"/>
      <c r="M176" s="42" t="s">
        <v>0</v>
      </c>
      <c r="N176" s="43" t="s">
        <v>248</v>
      </c>
      <c r="O176" s="43" t="s">
        <v>249</v>
      </c>
      <c r="P176" s="43" t="s">
        <v>250</v>
      </c>
      <c r="Q176" s="43" t="s">
        <v>251</v>
      </c>
      <c r="R176" s="43" t="s">
        <v>252</v>
      </c>
      <c r="S176" s="38" t="s">
        <v>253</v>
      </c>
      <c r="T176" s="38" t="s">
        <v>254</v>
      </c>
    </row>
    <row r="177" spans="1:20" s="38" customFormat="1" hidden="1" x14ac:dyDescent="0.3">
      <c r="A177" s="43"/>
      <c r="B177" s="43" t="str">
        <f t="shared" ref="B177:B240" si="2">TRIM(_xlfn.CONCAT(TRIM(C177)&amp;TRIM(H177)))</f>
        <v>Nevada2</v>
      </c>
      <c r="C177" s="43" t="s">
        <v>152</v>
      </c>
      <c r="D177" s="43" t="s">
        <v>73</v>
      </c>
      <c r="E177" s="43" t="s">
        <v>7</v>
      </c>
      <c r="F177" s="43">
        <v>984</v>
      </c>
      <c r="G177" s="43">
        <v>0</v>
      </c>
      <c r="H177" s="43">
        <v>2</v>
      </c>
      <c r="I177" s="43" t="s">
        <v>4</v>
      </c>
      <c r="J177" s="43"/>
      <c r="K177" s="43"/>
      <c r="L177" s="43"/>
      <c r="M177" s="43" t="s">
        <v>16</v>
      </c>
      <c r="N177" s="43" t="s">
        <v>15</v>
      </c>
      <c r="O177" s="43" t="s">
        <v>307</v>
      </c>
      <c r="P177" s="43">
        <v>2021</v>
      </c>
      <c r="Q177" s="43" t="s">
        <v>308</v>
      </c>
      <c r="R177" s="43" t="s">
        <v>201</v>
      </c>
      <c r="S177" s="38">
        <v>11178</v>
      </c>
      <c r="T177" s="38">
        <v>12832</v>
      </c>
    </row>
    <row r="178" spans="1:20" s="38" customFormat="1" hidden="1" x14ac:dyDescent="0.3">
      <c r="A178" s="43"/>
      <c r="B178" s="43" t="str">
        <f t="shared" si="2"/>
        <v>Nevada3</v>
      </c>
      <c r="C178" s="43" t="s">
        <v>152</v>
      </c>
      <c r="D178" s="43" t="s">
        <v>73</v>
      </c>
      <c r="E178" s="43" t="s">
        <v>232</v>
      </c>
      <c r="F178" s="43">
        <v>721</v>
      </c>
      <c r="G178" s="43">
        <v>0</v>
      </c>
      <c r="H178" s="43">
        <v>3</v>
      </c>
      <c r="I178" s="43" t="s">
        <v>4</v>
      </c>
      <c r="J178" s="43"/>
      <c r="K178" s="43"/>
      <c r="L178" s="43"/>
      <c r="M178" s="43" t="s">
        <v>18</v>
      </c>
      <c r="N178" s="43" t="s">
        <v>17</v>
      </c>
      <c r="O178" s="43" t="s">
        <v>307</v>
      </c>
      <c r="P178" s="43">
        <v>2021</v>
      </c>
      <c r="Q178" s="43" t="s">
        <v>308</v>
      </c>
      <c r="R178" s="43" t="s">
        <v>201</v>
      </c>
      <c r="S178" s="38">
        <v>74565</v>
      </c>
      <c r="T178" s="38">
        <v>68118</v>
      </c>
    </row>
    <row r="179" spans="1:20" s="38" customFormat="1" hidden="1" x14ac:dyDescent="0.3">
      <c r="A179" s="43"/>
      <c r="B179" s="43" t="str">
        <f t="shared" si="2"/>
        <v>Nevada4</v>
      </c>
      <c r="C179" s="43" t="s">
        <v>152</v>
      </c>
      <c r="D179" s="43" t="s">
        <v>73</v>
      </c>
      <c r="E179" s="43" t="s">
        <v>6</v>
      </c>
      <c r="F179" s="43">
        <v>676</v>
      </c>
      <c r="G179" s="43">
        <v>0</v>
      </c>
      <c r="H179" s="43">
        <v>4</v>
      </c>
      <c r="I179" s="43" t="s">
        <v>4</v>
      </c>
      <c r="J179" s="43"/>
      <c r="K179" s="43"/>
      <c r="L179" s="43"/>
      <c r="M179" s="43" t="s">
        <v>20</v>
      </c>
      <c r="N179" s="43" t="s">
        <v>19</v>
      </c>
      <c r="O179" s="43" t="s">
        <v>307</v>
      </c>
      <c r="P179" s="43">
        <v>2021</v>
      </c>
      <c r="Q179" s="43" t="s">
        <v>308</v>
      </c>
      <c r="R179" s="43" t="s">
        <v>201</v>
      </c>
      <c r="S179" s="38">
        <v>204</v>
      </c>
      <c r="T179" s="38">
        <v>112</v>
      </c>
    </row>
    <row r="180" spans="1:20" s="38" customFormat="1" hidden="1" x14ac:dyDescent="0.3">
      <c r="A180" s="43"/>
      <c r="B180" s="43" t="str">
        <f t="shared" si="2"/>
        <v>New York1</v>
      </c>
      <c r="C180" s="43" t="s">
        <v>154</v>
      </c>
      <c r="D180" s="43" t="s">
        <v>75</v>
      </c>
      <c r="E180" s="43" t="s">
        <v>155</v>
      </c>
      <c r="F180" s="43">
        <v>141746</v>
      </c>
      <c r="G180" s="43">
        <v>120484</v>
      </c>
      <c r="H180" s="43">
        <v>1</v>
      </c>
      <c r="I180" s="43" t="s">
        <v>4</v>
      </c>
      <c r="J180" s="43"/>
      <c r="K180" s="43"/>
      <c r="L180" s="43"/>
      <c r="M180" s="43" t="s">
        <v>22</v>
      </c>
      <c r="N180" s="43" t="s">
        <v>21</v>
      </c>
      <c r="O180" s="43" t="s">
        <v>307</v>
      </c>
      <c r="P180" s="43">
        <v>2021</v>
      </c>
      <c r="Q180" s="43" t="s">
        <v>308</v>
      </c>
      <c r="R180" s="43" t="s">
        <v>201</v>
      </c>
      <c r="S180" s="38">
        <v>107</v>
      </c>
      <c r="T180" s="38">
        <v>72</v>
      </c>
    </row>
    <row r="181" spans="1:20" s="38" customFormat="1" hidden="1" x14ac:dyDescent="0.3">
      <c r="A181" s="43"/>
      <c r="B181" s="43" t="str">
        <f t="shared" si="2"/>
        <v>New York2</v>
      </c>
      <c r="C181" s="43" t="s">
        <v>154</v>
      </c>
      <c r="D181" s="43" t="s">
        <v>75</v>
      </c>
      <c r="E181" s="43" t="s">
        <v>3</v>
      </c>
      <c r="F181" s="43">
        <v>107658</v>
      </c>
      <c r="G181" s="43">
        <v>106874</v>
      </c>
      <c r="H181" s="43">
        <v>2</v>
      </c>
      <c r="I181" s="43" t="s">
        <v>4</v>
      </c>
      <c r="J181" s="43"/>
      <c r="K181" s="43"/>
      <c r="L181" s="43"/>
      <c r="M181" s="43" t="s">
        <v>26</v>
      </c>
      <c r="N181" s="43" t="s">
        <v>25</v>
      </c>
      <c r="O181" s="43" t="s">
        <v>307</v>
      </c>
      <c r="P181" s="43">
        <v>2021</v>
      </c>
      <c r="Q181" s="43" t="s">
        <v>308</v>
      </c>
      <c r="R181" s="43" t="s">
        <v>201</v>
      </c>
      <c r="S181" s="38">
        <v>74563</v>
      </c>
      <c r="T181" s="38">
        <v>75242</v>
      </c>
    </row>
    <row r="182" spans="1:20" s="38" customFormat="1" hidden="1" x14ac:dyDescent="0.3">
      <c r="A182" s="43"/>
      <c r="B182" s="43" t="str">
        <f t="shared" si="2"/>
        <v>New York3</v>
      </c>
      <c r="C182" s="43" t="s">
        <v>154</v>
      </c>
      <c r="D182" s="43" t="s">
        <v>75</v>
      </c>
      <c r="E182" s="43" t="s">
        <v>6</v>
      </c>
      <c r="F182" s="43">
        <v>70504</v>
      </c>
      <c r="G182" s="43">
        <v>12819</v>
      </c>
      <c r="H182" s="43">
        <v>3</v>
      </c>
      <c r="I182" s="43" t="s">
        <v>4</v>
      </c>
      <c r="J182" s="43"/>
      <c r="K182" s="43"/>
      <c r="L182" s="43"/>
      <c r="M182" s="43" t="s">
        <v>28</v>
      </c>
      <c r="N182" s="43" t="s">
        <v>27</v>
      </c>
      <c r="O182" s="43" t="s">
        <v>307</v>
      </c>
      <c r="P182" s="43">
        <v>2021</v>
      </c>
      <c r="Q182" s="43" t="s">
        <v>308</v>
      </c>
      <c r="R182" s="43" t="s">
        <v>201</v>
      </c>
      <c r="S182" s="38">
        <v>1426</v>
      </c>
      <c r="T182" s="38">
        <v>83</v>
      </c>
    </row>
    <row r="183" spans="1:20" s="38" customFormat="1" hidden="1" x14ac:dyDescent="0.3">
      <c r="A183" s="43"/>
      <c r="B183" s="43" t="str">
        <f t="shared" si="2"/>
        <v>New York4</v>
      </c>
      <c r="C183" s="43" t="s">
        <v>154</v>
      </c>
      <c r="D183" s="43" t="s">
        <v>75</v>
      </c>
      <c r="E183" s="43" t="s">
        <v>156</v>
      </c>
      <c r="F183" s="43">
        <v>31141</v>
      </c>
      <c r="G183" s="43">
        <v>8310</v>
      </c>
      <c r="H183" s="43">
        <v>4</v>
      </c>
      <c r="I183" s="43" t="s">
        <v>4</v>
      </c>
      <c r="J183" s="43"/>
      <c r="K183" s="43"/>
      <c r="L183" s="43"/>
      <c r="M183" s="43" t="s">
        <v>36</v>
      </c>
      <c r="N183" s="43" t="s">
        <v>35</v>
      </c>
      <c r="O183" s="43" t="s">
        <v>307</v>
      </c>
      <c r="P183" s="43">
        <v>2021</v>
      </c>
      <c r="Q183" s="43" t="s">
        <v>308</v>
      </c>
      <c r="R183" s="43" t="s">
        <v>201</v>
      </c>
      <c r="S183" s="38">
        <v>5300</v>
      </c>
      <c r="T183" s="38">
        <v>5815</v>
      </c>
    </row>
    <row r="184" spans="1:20" s="38" customFormat="1" hidden="1" x14ac:dyDescent="0.3">
      <c r="A184" s="43"/>
      <c r="B184" s="43" t="str">
        <f t="shared" si="2"/>
        <v>New York5</v>
      </c>
      <c r="C184" s="43" t="s">
        <v>154</v>
      </c>
      <c r="D184" s="43" t="s">
        <v>75</v>
      </c>
      <c r="E184" s="43" t="s">
        <v>232</v>
      </c>
      <c r="F184" s="43">
        <v>16718</v>
      </c>
      <c r="G184" s="43">
        <v>10924</v>
      </c>
      <c r="H184" s="43">
        <v>5</v>
      </c>
      <c r="I184" s="43" t="s">
        <v>4</v>
      </c>
      <c r="J184" s="43"/>
      <c r="K184" s="43"/>
      <c r="L184" s="43"/>
      <c r="M184" s="43" t="s">
        <v>42</v>
      </c>
      <c r="N184" s="43" t="s">
        <v>41</v>
      </c>
      <c r="O184" s="43" t="s">
        <v>307</v>
      </c>
      <c r="P184" s="43">
        <v>2021</v>
      </c>
      <c r="Q184" s="43" t="s">
        <v>308</v>
      </c>
      <c r="R184" s="43" t="s">
        <v>201</v>
      </c>
      <c r="S184" s="38">
        <v>474</v>
      </c>
      <c r="T184" s="38">
        <v>574</v>
      </c>
    </row>
    <row r="185" spans="1:20" s="38" customFormat="1" hidden="1" x14ac:dyDescent="0.3">
      <c r="A185" s="43"/>
      <c r="B185" s="43" t="str">
        <f t="shared" si="2"/>
        <v>Ohio1</v>
      </c>
      <c r="C185" s="43" t="s">
        <v>157</v>
      </c>
      <c r="D185" s="43" t="s">
        <v>77</v>
      </c>
      <c r="E185" s="43" t="s">
        <v>3</v>
      </c>
      <c r="F185" s="43">
        <v>40698</v>
      </c>
      <c r="G185" s="43">
        <v>31579</v>
      </c>
      <c r="H185" s="43">
        <v>1</v>
      </c>
      <c r="I185" s="43" t="s">
        <v>4</v>
      </c>
      <c r="J185" s="43"/>
      <c r="K185" s="43"/>
      <c r="L185" s="43"/>
      <c r="M185" s="43" t="s">
        <v>44</v>
      </c>
      <c r="N185" s="43" t="s">
        <v>43</v>
      </c>
      <c r="O185" s="43" t="s">
        <v>307</v>
      </c>
      <c r="P185" s="43">
        <v>2021</v>
      </c>
      <c r="Q185" s="43" t="s">
        <v>308</v>
      </c>
      <c r="R185" s="43" t="s">
        <v>201</v>
      </c>
      <c r="S185" s="38">
        <v>2129</v>
      </c>
      <c r="T185" s="38">
        <v>2141</v>
      </c>
    </row>
    <row r="186" spans="1:20" s="38" customFormat="1" hidden="1" x14ac:dyDescent="0.3">
      <c r="A186" s="43"/>
      <c r="B186" s="43" t="str">
        <f t="shared" si="2"/>
        <v>Ohio2</v>
      </c>
      <c r="C186" s="43" t="s">
        <v>157</v>
      </c>
      <c r="D186" s="43" t="s">
        <v>77</v>
      </c>
      <c r="E186" s="43" t="s">
        <v>232</v>
      </c>
      <c r="F186" s="43">
        <v>36681</v>
      </c>
      <c r="G186" s="43">
        <v>28977</v>
      </c>
      <c r="H186" s="43">
        <v>2</v>
      </c>
      <c r="I186" s="43" t="s">
        <v>4</v>
      </c>
      <c r="J186" s="43"/>
      <c r="K186" s="43"/>
      <c r="L186" s="43"/>
      <c r="M186" s="43" t="s">
        <v>50</v>
      </c>
      <c r="N186" s="43" t="s">
        <v>49</v>
      </c>
      <c r="O186" s="43" t="s">
        <v>307</v>
      </c>
      <c r="P186" s="43">
        <v>2021</v>
      </c>
      <c r="Q186" s="43" t="s">
        <v>308</v>
      </c>
      <c r="R186" s="43" t="s">
        <v>201</v>
      </c>
      <c r="S186" s="38">
        <v>209</v>
      </c>
      <c r="T186" s="38">
        <v>202</v>
      </c>
    </row>
    <row r="187" spans="1:20" s="38" customFormat="1" hidden="1" x14ac:dyDescent="0.3">
      <c r="A187" s="43"/>
      <c r="B187" s="43" t="str">
        <f t="shared" si="2"/>
        <v>Ohio3</v>
      </c>
      <c r="C187" s="43" t="s">
        <v>157</v>
      </c>
      <c r="D187" s="43" t="s">
        <v>77</v>
      </c>
      <c r="E187" s="43" t="s">
        <v>5</v>
      </c>
      <c r="F187" s="43">
        <v>16517</v>
      </c>
      <c r="G187" s="43">
        <v>9136</v>
      </c>
      <c r="H187" s="43">
        <v>3</v>
      </c>
      <c r="I187" s="43" t="s">
        <v>4</v>
      </c>
      <c r="J187" s="43"/>
      <c r="K187" s="43"/>
      <c r="L187" s="43"/>
      <c r="M187" s="43" t="s">
        <v>48</v>
      </c>
      <c r="N187" s="43" t="s">
        <v>47</v>
      </c>
      <c r="O187" s="43" t="s">
        <v>307</v>
      </c>
      <c r="P187" s="43">
        <v>2021</v>
      </c>
      <c r="Q187" s="43" t="s">
        <v>308</v>
      </c>
      <c r="R187" s="43" t="s">
        <v>201</v>
      </c>
      <c r="S187" s="38">
        <v>507</v>
      </c>
      <c r="T187" s="38">
        <v>652</v>
      </c>
    </row>
    <row r="188" spans="1:20" s="38" customFormat="1" hidden="1" x14ac:dyDescent="0.3">
      <c r="A188" s="43"/>
      <c r="B188" s="43" t="str">
        <f t="shared" si="2"/>
        <v>Ohio4</v>
      </c>
      <c r="C188" s="43" t="s">
        <v>157</v>
      </c>
      <c r="D188" s="43" t="s">
        <v>77</v>
      </c>
      <c r="E188" s="43" t="s">
        <v>7</v>
      </c>
      <c r="F188" s="43">
        <v>3464</v>
      </c>
      <c r="G188" s="43">
        <v>1272</v>
      </c>
      <c r="H188" s="43">
        <v>4</v>
      </c>
      <c r="I188" s="43" t="s">
        <v>4</v>
      </c>
      <c r="J188" s="43"/>
      <c r="K188" s="43"/>
      <c r="L188" s="43"/>
      <c r="M188" s="43" t="s">
        <v>52</v>
      </c>
      <c r="N188" s="43" t="s">
        <v>51</v>
      </c>
      <c r="O188" s="43" t="s">
        <v>307</v>
      </c>
      <c r="P188" s="43">
        <v>2021</v>
      </c>
      <c r="Q188" s="43" t="s">
        <v>308</v>
      </c>
      <c r="R188" s="43" t="s">
        <v>201</v>
      </c>
      <c r="S188" s="38">
        <v>102</v>
      </c>
      <c r="T188" s="38">
        <v>65</v>
      </c>
    </row>
    <row r="189" spans="1:20" s="38" customFormat="1" hidden="1" x14ac:dyDescent="0.3">
      <c r="A189" s="43"/>
      <c r="B189" s="43" t="str">
        <f t="shared" si="2"/>
        <v>Ohio5</v>
      </c>
      <c r="C189" s="43" t="s">
        <v>157</v>
      </c>
      <c r="D189" s="43" t="s">
        <v>77</v>
      </c>
      <c r="E189" s="43" t="s">
        <v>6</v>
      </c>
      <c r="F189" s="43">
        <v>2353</v>
      </c>
      <c r="G189" s="43">
        <v>1254</v>
      </c>
      <c r="H189" s="43">
        <v>5</v>
      </c>
      <c r="I189" s="43" t="s">
        <v>4</v>
      </c>
      <c r="J189" s="43"/>
      <c r="K189" s="43"/>
      <c r="L189" s="43"/>
      <c r="M189" s="43" t="s">
        <v>74</v>
      </c>
      <c r="N189" s="43" t="s">
        <v>73</v>
      </c>
      <c r="O189" s="43" t="s">
        <v>307</v>
      </c>
      <c r="P189" s="43">
        <v>2021</v>
      </c>
      <c r="Q189" s="43" t="s">
        <v>308</v>
      </c>
      <c r="R189" s="43" t="s">
        <v>201</v>
      </c>
      <c r="S189" s="38">
        <v>9629</v>
      </c>
      <c r="T189" s="38">
        <v>10184</v>
      </c>
    </row>
    <row r="190" spans="1:20" s="38" customFormat="1" hidden="1" x14ac:dyDescent="0.3">
      <c r="A190" s="43"/>
      <c r="B190" s="43" t="str">
        <f t="shared" si="2"/>
        <v>Louisiana1</v>
      </c>
      <c r="C190" s="43" t="s">
        <v>2</v>
      </c>
      <c r="D190" s="43" t="s">
        <v>43</v>
      </c>
      <c r="E190" s="43" t="s">
        <v>5</v>
      </c>
      <c r="F190" s="43">
        <v>40924</v>
      </c>
      <c r="G190" s="43">
        <v>27660</v>
      </c>
      <c r="H190" s="43">
        <v>1</v>
      </c>
      <c r="I190" s="43" t="s">
        <v>4</v>
      </c>
      <c r="J190" s="43"/>
      <c r="K190" s="43"/>
      <c r="L190" s="43"/>
      <c r="M190" s="43" t="s">
        <v>70</v>
      </c>
      <c r="N190" s="43" t="s">
        <v>69</v>
      </c>
      <c r="O190" s="43" t="s">
        <v>307</v>
      </c>
      <c r="P190" s="43">
        <v>2021</v>
      </c>
      <c r="Q190" s="43" t="s">
        <v>308</v>
      </c>
      <c r="R190" s="43" t="s">
        <v>201</v>
      </c>
      <c r="S190" s="38">
        <v>410</v>
      </c>
      <c r="T190" s="38">
        <v>388</v>
      </c>
    </row>
    <row r="191" spans="1:20" s="38" customFormat="1" hidden="1" x14ac:dyDescent="0.3">
      <c r="A191" s="43"/>
      <c r="B191" s="43" t="str">
        <f t="shared" si="2"/>
        <v>Louisiana2</v>
      </c>
      <c r="C191" s="43" t="s">
        <v>2</v>
      </c>
      <c r="D191" s="43" t="s">
        <v>43</v>
      </c>
      <c r="E191" s="43" t="s">
        <v>3</v>
      </c>
      <c r="F191" s="43">
        <v>38718</v>
      </c>
      <c r="G191" s="43">
        <v>33804</v>
      </c>
      <c r="H191" s="43">
        <v>2</v>
      </c>
      <c r="I191" s="43" t="s">
        <v>4</v>
      </c>
      <c r="J191" s="43"/>
      <c r="K191" s="43"/>
      <c r="L191" s="43"/>
      <c r="M191" s="43" t="s">
        <v>76</v>
      </c>
      <c r="N191" s="43" t="s">
        <v>75</v>
      </c>
      <c r="O191" s="43" t="s">
        <v>307</v>
      </c>
      <c r="P191" s="43">
        <v>2021</v>
      </c>
      <c r="Q191" s="43" t="s">
        <v>308</v>
      </c>
      <c r="R191" s="43" t="s">
        <v>201</v>
      </c>
      <c r="S191" s="38">
        <v>548</v>
      </c>
      <c r="T191" s="38">
        <v>498</v>
      </c>
    </row>
    <row r="192" spans="1:20" s="38" customFormat="1" hidden="1" x14ac:dyDescent="0.3">
      <c r="A192" s="43"/>
      <c r="B192" s="43" t="str">
        <f t="shared" si="2"/>
        <v>Louisiana3</v>
      </c>
      <c r="C192" s="43" t="s">
        <v>2</v>
      </c>
      <c r="D192" s="43" t="s">
        <v>43</v>
      </c>
      <c r="E192" s="43" t="s">
        <v>6</v>
      </c>
      <c r="F192" s="43">
        <v>8988</v>
      </c>
      <c r="G192" s="43">
        <v>8559</v>
      </c>
      <c r="H192" s="43">
        <v>3</v>
      </c>
      <c r="I192" s="43" t="s">
        <v>4</v>
      </c>
      <c r="J192" s="43"/>
      <c r="K192" s="43"/>
      <c r="L192" s="43"/>
      <c r="M192" s="43" t="s">
        <v>62</v>
      </c>
      <c r="N192" s="43" t="s">
        <v>61</v>
      </c>
      <c r="O192" s="43" t="s">
        <v>307</v>
      </c>
      <c r="P192" s="43">
        <v>2021</v>
      </c>
      <c r="Q192" s="43" t="s">
        <v>308</v>
      </c>
      <c r="R192" s="43" t="s">
        <v>201</v>
      </c>
      <c r="S192" s="38">
        <v>499</v>
      </c>
      <c r="T192" s="38">
        <v>351</v>
      </c>
    </row>
    <row r="193" spans="1:20" s="38" customFormat="1" hidden="1" x14ac:dyDescent="0.3">
      <c r="A193" s="43"/>
      <c r="B193" s="43" t="str">
        <f t="shared" si="2"/>
        <v>Louisiana4</v>
      </c>
      <c r="C193" s="43" t="s">
        <v>2</v>
      </c>
      <c r="D193" s="43" t="s">
        <v>43</v>
      </c>
      <c r="E193" s="43" t="s">
        <v>7</v>
      </c>
      <c r="F193" s="43">
        <v>3668</v>
      </c>
      <c r="G193" s="43">
        <v>1142</v>
      </c>
      <c r="H193" s="43">
        <v>4</v>
      </c>
      <c r="I193" s="43" t="s">
        <v>4</v>
      </c>
      <c r="J193" s="43"/>
      <c r="K193" s="43"/>
      <c r="L193" s="43"/>
      <c r="M193" s="43" t="s">
        <v>78</v>
      </c>
      <c r="N193" s="43" t="s">
        <v>77</v>
      </c>
      <c r="O193" s="43" t="s">
        <v>307</v>
      </c>
      <c r="P193" s="43">
        <v>2021</v>
      </c>
      <c r="Q193" s="43" t="s">
        <v>308</v>
      </c>
      <c r="R193" s="43" t="s">
        <v>201</v>
      </c>
      <c r="S193" s="38">
        <v>28</v>
      </c>
      <c r="T193" s="38">
        <v>0</v>
      </c>
    </row>
    <row r="194" spans="1:20" s="38" customFormat="1" hidden="1" x14ac:dyDescent="0.3">
      <c r="A194" s="43"/>
      <c r="B194" s="43" t="str">
        <f t="shared" si="2"/>
        <v>Louisiana5</v>
      </c>
      <c r="C194" s="43" t="s">
        <v>2</v>
      </c>
      <c r="D194" s="43" t="s">
        <v>43</v>
      </c>
      <c r="E194" s="43" t="s">
        <v>297</v>
      </c>
      <c r="F194" s="43">
        <v>2540</v>
      </c>
      <c r="G194" s="43">
        <v>1420</v>
      </c>
      <c r="H194" s="43">
        <v>5</v>
      </c>
      <c r="I194" s="43" t="s">
        <v>4</v>
      </c>
      <c r="J194" s="43"/>
      <c r="K194" s="43"/>
      <c r="L194" s="43"/>
      <c r="M194" s="43" t="s">
        <v>80</v>
      </c>
      <c r="N194" s="43" t="s">
        <v>79</v>
      </c>
      <c r="O194" s="43" t="s">
        <v>307</v>
      </c>
      <c r="P194" s="43">
        <v>2021</v>
      </c>
      <c r="Q194" s="43" t="s">
        <v>308</v>
      </c>
      <c r="R194" s="43" t="s">
        <v>201</v>
      </c>
      <c r="S194" s="38">
        <v>1540</v>
      </c>
      <c r="T194" s="38">
        <v>0</v>
      </c>
    </row>
    <row r="195" spans="1:20" s="38" customFormat="1" hidden="1" x14ac:dyDescent="0.3">
      <c r="A195" s="43"/>
      <c r="B195" s="43" t="str">
        <f t="shared" si="2"/>
        <v>Missouri1</v>
      </c>
      <c r="C195" s="43" t="s">
        <v>159</v>
      </c>
      <c r="D195" s="43" t="s">
        <v>55</v>
      </c>
      <c r="E195" s="43" t="s">
        <v>3</v>
      </c>
      <c r="F195" s="43">
        <v>23060</v>
      </c>
      <c r="G195" s="43">
        <v>14141</v>
      </c>
      <c r="H195" s="43">
        <v>1</v>
      </c>
      <c r="I195" s="43" t="s">
        <v>4</v>
      </c>
      <c r="J195" s="43"/>
      <c r="K195" s="43"/>
      <c r="L195" s="43"/>
      <c r="M195" s="43" t="s">
        <v>84</v>
      </c>
      <c r="N195" s="43" t="s">
        <v>83</v>
      </c>
      <c r="O195" s="43" t="s">
        <v>307</v>
      </c>
      <c r="P195" s="43">
        <v>2021</v>
      </c>
      <c r="Q195" s="43" t="s">
        <v>308</v>
      </c>
      <c r="R195" s="43" t="s">
        <v>201</v>
      </c>
      <c r="S195" s="38">
        <v>2532</v>
      </c>
      <c r="T195" s="38">
        <v>2535</v>
      </c>
    </row>
    <row r="196" spans="1:20" s="38" customFormat="1" hidden="1" x14ac:dyDescent="0.3">
      <c r="A196" s="43"/>
      <c r="B196" s="43" t="str">
        <f t="shared" si="2"/>
        <v>Missouri2</v>
      </c>
      <c r="C196" s="43" t="s">
        <v>159</v>
      </c>
      <c r="D196" s="43" t="s">
        <v>55</v>
      </c>
      <c r="E196" s="43" t="s">
        <v>232</v>
      </c>
      <c r="F196" s="43">
        <v>10156</v>
      </c>
      <c r="G196" s="43">
        <v>7116</v>
      </c>
      <c r="H196" s="43">
        <v>2</v>
      </c>
      <c r="I196" s="43" t="s">
        <v>4</v>
      </c>
      <c r="J196" s="43"/>
      <c r="K196" s="43"/>
      <c r="L196" s="43"/>
      <c r="M196" s="43" t="s">
        <v>86</v>
      </c>
      <c r="N196" s="43" t="s">
        <v>85</v>
      </c>
      <c r="O196" s="43" t="s">
        <v>307</v>
      </c>
      <c r="P196" s="43">
        <v>2021</v>
      </c>
      <c r="Q196" s="43" t="s">
        <v>308</v>
      </c>
      <c r="R196" s="43" t="s">
        <v>201</v>
      </c>
      <c r="S196" s="38">
        <v>13700</v>
      </c>
      <c r="T196" s="38">
        <v>7848</v>
      </c>
    </row>
    <row r="197" spans="1:20" s="38" customFormat="1" hidden="1" x14ac:dyDescent="0.3">
      <c r="A197" s="43"/>
      <c r="B197" s="43" t="str">
        <f t="shared" si="2"/>
        <v>Missouri3</v>
      </c>
      <c r="C197" s="43" t="s">
        <v>159</v>
      </c>
      <c r="D197" s="43" t="s">
        <v>55</v>
      </c>
      <c r="E197" s="43" t="s">
        <v>5</v>
      </c>
      <c r="F197" s="43">
        <v>8551</v>
      </c>
      <c r="G197" s="43">
        <v>6918</v>
      </c>
      <c r="H197" s="43">
        <v>3</v>
      </c>
      <c r="I197" s="43" t="s">
        <v>4</v>
      </c>
      <c r="J197" s="43"/>
      <c r="K197" s="43"/>
      <c r="L197" s="43"/>
      <c r="M197" s="43" t="s">
        <v>90</v>
      </c>
      <c r="N197" s="43" t="s">
        <v>89</v>
      </c>
      <c r="O197" s="43" t="s">
        <v>307</v>
      </c>
      <c r="P197" s="43">
        <v>2021</v>
      </c>
      <c r="Q197" s="43" t="s">
        <v>308</v>
      </c>
      <c r="R197" s="43" t="s">
        <v>201</v>
      </c>
      <c r="S197" s="38">
        <v>1838</v>
      </c>
      <c r="T197" s="38">
        <v>352</v>
      </c>
    </row>
    <row r="198" spans="1:20" s="38" customFormat="1" hidden="1" x14ac:dyDescent="0.3">
      <c r="A198" s="43"/>
      <c r="B198" s="43" t="str">
        <f t="shared" si="2"/>
        <v>Missouri4</v>
      </c>
      <c r="C198" s="43" t="s">
        <v>159</v>
      </c>
      <c r="D198" s="43" t="s">
        <v>55</v>
      </c>
      <c r="E198" s="43" t="s">
        <v>7</v>
      </c>
      <c r="F198" s="43">
        <v>3065</v>
      </c>
      <c r="G198" s="43">
        <v>1460</v>
      </c>
      <c r="H198" s="43">
        <v>4</v>
      </c>
      <c r="I198" s="43" t="s">
        <v>4</v>
      </c>
      <c r="J198" s="43"/>
      <c r="K198" s="43"/>
      <c r="L198" s="43"/>
      <c r="M198" s="43" t="s">
        <v>94</v>
      </c>
      <c r="N198" s="43" t="s">
        <v>93</v>
      </c>
      <c r="O198" s="43" t="s">
        <v>307</v>
      </c>
      <c r="P198" s="43">
        <v>2021</v>
      </c>
      <c r="Q198" s="43" t="s">
        <v>308</v>
      </c>
      <c r="R198" s="43" t="s">
        <v>201</v>
      </c>
      <c r="S198" s="38">
        <v>46</v>
      </c>
      <c r="T198" s="38">
        <v>27</v>
      </c>
    </row>
    <row r="199" spans="1:20" s="38" customFormat="1" hidden="1" x14ac:dyDescent="0.3">
      <c r="A199" s="43"/>
      <c r="B199" s="43" t="str">
        <f t="shared" si="2"/>
        <v>Missouri5</v>
      </c>
      <c r="C199" s="43" t="s">
        <v>159</v>
      </c>
      <c r="D199" s="43" t="s">
        <v>55</v>
      </c>
      <c r="E199" s="43" t="s">
        <v>6</v>
      </c>
      <c r="F199" s="43">
        <v>577</v>
      </c>
      <c r="G199" s="43">
        <v>74</v>
      </c>
      <c r="H199" s="43">
        <v>5</v>
      </c>
      <c r="I199" s="43" t="s">
        <v>4</v>
      </c>
      <c r="J199" s="43"/>
      <c r="K199" s="43"/>
      <c r="L199" s="43"/>
      <c r="M199" s="43" t="s">
        <v>96</v>
      </c>
      <c r="N199" s="43" t="s">
        <v>95</v>
      </c>
      <c r="O199" s="43" t="s">
        <v>307</v>
      </c>
      <c r="P199" s="43">
        <v>2021</v>
      </c>
      <c r="Q199" s="43" t="s">
        <v>308</v>
      </c>
      <c r="R199" s="43" t="s">
        <v>201</v>
      </c>
      <c r="S199" s="38">
        <v>64220</v>
      </c>
      <c r="T199" s="38">
        <v>57346</v>
      </c>
    </row>
    <row r="200" spans="1:20" s="38" customFormat="1" hidden="1" x14ac:dyDescent="0.3">
      <c r="A200" s="43"/>
      <c r="B200" s="43" t="str">
        <f t="shared" si="2"/>
        <v>New Jersey1</v>
      </c>
      <c r="C200" s="43" t="s">
        <v>160</v>
      </c>
      <c r="D200" s="43" t="s">
        <v>69</v>
      </c>
      <c r="E200" s="43" t="s">
        <v>3</v>
      </c>
      <c r="F200" s="43">
        <v>27734</v>
      </c>
      <c r="G200" s="43">
        <v>24942</v>
      </c>
      <c r="H200" s="43">
        <v>1</v>
      </c>
      <c r="I200" s="43" t="s">
        <v>4</v>
      </c>
      <c r="J200" s="43"/>
      <c r="K200" s="43"/>
      <c r="L200" s="43"/>
      <c r="M200" s="43" t="s">
        <v>98</v>
      </c>
      <c r="N200" s="43" t="s">
        <v>97</v>
      </c>
      <c r="O200" s="43" t="s">
        <v>307</v>
      </c>
      <c r="P200" s="43">
        <v>2021</v>
      </c>
      <c r="Q200" s="43" t="s">
        <v>308</v>
      </c>
      <c r="R200" s="43" t="s">
        <v>201</v>
      </c>
      <c r="S200" s="38">
        <v>219</v>
      </c>
      <c r="T200" s="38">
        <v>143</v>
      </c>
    </row>
    <row r="201" spans="1:20" s="38" customFormat="1" hidden="1" x14ac:dyDescent="0.3">
      <c r="A201" s="43"/>
      <c r="B201" s="43" t="str">
        <f t="shared" si="2"/>
        <v>New Jersey2</v>
      </c>
      <c r="C201" s="43" t="s">
        <v>160</v>
      </c>
      <c r="D201" s="43" t="s">
        <v>69</v>
      </c>
      <c r="E201" s="43" t="s">
        <v>239</v>
      </c>
      <c r="F201" s="43">
        <v>16007</v>
      </c>
      <c r="G201" s="43">
        <v>13590</v>
      </c>
      <c r="H201" s="43">
        <v>2</v>
      </c>
      <c r="I201" s="43" t="s">
        <v>4</v>
      </c>
      <c r="J201" s="43"/>
      <c r="K201" s="43"/>
      <c r="L201" s="43"/>
      <c r="M201" s="43" t="s">
        <v>100</v>
      </c>
      <c r="N201" s="43" t="s">
        <v>99</v>
      </c>
      <c r="O201" s="43" t="s">
        <v>307</v>
      </c>
      <c r="P201" s="43">
        <v>2021</v>
      </c>
      <c r="Q201" s="43" t="s">
        <v>308</v>
      </c>
      <c r="R201" s="43" t="s">
        <v>201</v>
      </c>
      <c r="S201" s="38">
        <v>3013</v>
      </c>
      <c r="T201" s="38">
        <v>3635</v>
      </c>
    </row>
    <row r="202" spans="1:20" s="38" customFormat="1" hidden="1" x14ac:dyDescent="0.3">
      <c r="A202" s="43"/>
      <c r="B202" s="43" t="str">
        <f t="shared" si="2"/>
        <v>New Jersey3</v>
      </c>
      <c r="C202" s="43" t="s">
        <v>160</v>
      </c>
      <c r="D202" s="43" t="s">
        <v>69</v>
      </c>
      <c r="E202" s="43" t="s">
        <v>232</v>
      </c>
      <c r="F202" s="43">
        <v>12144</v>
      </c>
      <c r="G202" s="43">
        <v>8812</v>
      </c>
      <c r="H202" s="43">
        <v>3</v>
      </c>
      <c r="I202" s="43" t="s">
        <v>4</v>
      </c>
      <c r="J202" s="43"/>
      <c r="K202" s="43"/>
      <c r="L202" s="43"/>
      <c r="M202" s="43" t="s">
        <v>106</v>
      </c>
      <c r="N202" s="43" t="s">
        <v>105</v>
      </c>
      <c r="O202" s="43" t="s">
        <v>307</v>
      </c>
      <c r="P202" s="43">
        <v>2021</v>
      </c>
      <c r="Q202" s="43" t="s">
        <v>308</v>
      </c>
      <c r="R202" s="43" t="s">
        <v>201</v>
      </c>
      <c r="S202" s="38">
        <v>5282</v>
      </c>
      <c r="T202" s="38">
        <v>4165</v>
      </c>
    </row>
    <row r="203" spans="1:20" s="38" customFormat="1" hidden="1" x14ac:dyDescent="0.3">
      <c r="A203" s="43"/>
      <c r="B203" s="43" t="str">
        <f t="shared" si="2"/>
        <v>New Jersey4</v>
      </c>
      <c r="C203" s="43" t="s">
        <v>160</v>
      </c>
      <c r="D203" s="43" t="s">
        <v>69</v>
      </c>
      <c r="E203" s="43" t="s">
        <v>6</v>
      </c>
      <c r="F203" s="43">
        <v>6240</v>
      </c>
      <c r="G203" s="43">
        <v>5172</v>
      </c>
      <c r="H203" s="43">
        <v>4</v>
      </c>
      <c r="I203" s="43" t="s">
        <v>4</v>
      </c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1:20" s="38" customFormat="1" hidden="1" x14ac:dyDescent="0.3">
      <c r="A204" s="43"/>
      <c r="B204" s="43" t="str">
        <f t="shared" si="2"/>
        <v>New Jersey5</v>
      </c>
      <c r="C204" s="43" t="s">
        <v>160</v>
      </c>
      <c r="D204" s="43" t="s">
        <v>69</v>
      </c>
      <c r="E204" s="43" t="s">
        <v>7</v>
      </c>
      <c r="F204" s="43">
        <v>760</v>
      </c>
      <c r="G204" s="43">
        <v>0</v>
      </c>
      <c r="H204" s="43">
        <v>5</v>
      </c>
      <c r="I204" s="43" t="s">
        <v>4</v>
      </c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1:20" s="38" customFormat="1" hidden="1" x14ac:dyDescent="0.3">
      <c r="A205" s="43"/>
      <c r="B205" s="43" t="str">
        <f t="shared" si="2"/>
        <v>California1</v>
      </c>
      <c r="C205" s="43" t="s">
        <v>161</v>
      </c>
      <c r="D205" s="43" t="s">
        <v>17</v>
      </c>
      <c r="E205" s="43" t="s">
        <v>139</v>
      </c>
      <c r="F205" s="43">
        <v>73888</v>
      </c>
      <c r="G205" s="43">
        <v>72668</v>
      </c>
      <c r="H205" s="43">
        <v>1</v>
      </c>
      <c r="I205" s="43" t="s">
        <v>4</v>
      </c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1:20" s="38" customFormat="1" hidden="1" x14ac:dyDescent="0.3">
      <c r="A206" s="43"/>
      <c r="B206" s="43" t="str">
        <f t="shared" si="2"/>
        <v>California2</v>
      </c>
      <c r="C206" s="43" t="s">
        <v>161</v>
      </c>
      <c r="D206" s="43" t="s">
        <v>17</v>
      </c>
      <c r="E206" s="43" t="s">
        <v>232</v>
      </c>
      <c r="F206" s="43">
        <v>21224</v>
      </c>
      <c r="G206" s="43">
        <v>15603</v>
      </c>
      <c r="H206" s="43">
        <v>2</v>
      </c>
      <c r="I206" s="43" t="s">
        <v>4</v>
      </c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1:20" s="38" customFormat="1" hidden="1" x14ac:dyDescent="0.3">
      <c r="A207" s="43"/>
      <c r="B207" s="43" t="str">
        <f t="shared" si="2"/>
        <v>California3</v>
      </c>
      <c r="C207" s="43" t="s">
        <v>161</v>
      </c>
      <c r="D207" s="43" t="s">
        <v>17</v>
      </c>
      <c r="E207" s="43" t="s">
        <v>293</v>
      </c>
      <c r="F207" s="43">
        <v>14873</v>
      </c>
      <c r="G207" s="43">
        <v>12712</v>
      </c>
      <c r="H207" s="43">
        <v>3</v>
      </c>
      <c r="I207" s="43" t="s">
        <v>4</v>
      </c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1:20" s="38" customFormat="1" hidden="1" x14ac:dyDescent="0.3">
      <c r="A208" s="43"/>
      <c r="B208" s="43" t="str">
        <f t="shared" si="2"/>
        <v>California4</v>
      </c>
      <c r="C208" s="43" t="s">
        <v>161</v>
      </c>
      <c r="D208" s="43" t="s">
        <v>17</v>
      </c>
      <c r="E208" s="43" t="s">
        <v>5</v>
      </c>
      <c r="F208" s="43">
        <v>10524</v>
      </c>
      <c r="G208" s="43">
        <v>7895</v>
      </c>
      <c r="H208" s="43">
        <v>4</v>
      </c>
      <c r="I208" s="43" t="s">
        <v>4</v>
      </c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1:20" s="38" customFormat="1" hidden="1" x14ac:dyDescent="0.3">
      <c r="A209" s="43"/>
      <c r="B209" s="43" t="str">
        <f t="shared" si="2"/>
        <v>California5</v>
      </c>
      <c r="C209" s="43" t="s">
        <v>161</v>
      </c>
      <c r="D209" s="43" t="s">
        <v>17</v>
      </c>
      <c r="E209" s="43" t="s">
        <v>6</v>
      </c>
      <c r="F209" s="43">
        <v>8265</v>
      </c>
      <c r="G209" s="43">
        <v>8903</v>
      </c>
      <c r="H209" s="43">
        <v>5</v>
      </c>
      <c r="I209" s="43" t="s">
        <v>4</v>
      </c>
      <c r="J209" s="43"/>
      <c r="K209" s="43"/>
      <c r="L209" s="43"/>
      <c r="M209" s="43"/>
      <c r="N209" s="43"/>
      <c r="O209" s="43"/>
      <c r="P209" s="43"/>
      <c r="Q209" s="43"/>
      <c r="R209" s="43"/>
    </row>
    <row r="210" spans="1:20" s="38" customFormat="1" hidden="1" x14ac:dyDescent="0.3">
      <c r="A210" s="43"/>
      <c r="B210" s="43" t="str">
        <f t="shared" si="2"/>
        <v>Oregon1</v>
      </c>
      <c r="C210" s="43" t="s">
        <v>162</v>
      </c>
      <c r="D210" s="43" t="s">
        <v>81</v>
      </c>
      <c r="E210" s="43" t="s">
        <v>163</v>
      </c>
      <c r="F210" s="43">
        <v>13352</v>
      </c>
      <c r="G210" s="43">
        <v>12604</v>
      </c>
      <c r="H210" s="43">
        <v>1</v>
      </c>
      <c r="I210" s="43" t="s">
        <v>4</v>
      </c>
      <c r="J210" s="43"/>
      <c r="K210" s="43"/>
      <c r="L210" s="43"/>
      <c r="M210" s="42" t="s">
        <v>285</v>
      </c>
      <c r="N210" s="43" t="s">
        <v>295</v>
      </c>
      <c r="O210" s="43" t="s">
        <v>295</v>
      </c>
      <c r="P210" s="43" t="s">
        <v>295</v>
      </c>
      <c r="Q210" s="43" t="s">
        <v>295</v>
      </c>
      <c r="R210" s="43" t="s">
        <v>295</v>
      </c>
      <c r="S210" s="43" t="s">
        <v>295</v>
      </c>
      <c r="T210" s="43" t="s">
        <v>295</v>
      </c>
    </row>
    <row r="211" spans="1:20" s="38" customFormat="1" hidden="1" x14ac:dyDescent="0.3">
      <c r="A211" s="43"/>
      <c r="B211" s="43" t="str">
        <f t="shared" si="2"/>
        <v>Oregon2</v>
      </c>
      <c r="C211" s="43" t="s">
        <v>162</v>
      </c>
      <c r="D211" s="43" t="s">
        <v>81</v>
      </c>
      <c r="E211" s="43" t="s">
        <v>164</v>
      </c>
      <c r="F211" s="43">
        <v>5372</v>
      </c>
      <c r="G211" s="43">
        <v>5528</v>
      </c>
      <c r="H211" s="43">
        <v>2</v>
      </c>
      <c r="I211" s="43" t="s">
        <v>4</v>
      </c>
      <c r="J211" s="43"/>
      <c r="K211" s="43"/>
      <c r="L211" s="43"/>
      <c r="M211" s="43" t="s">
        <v>0</v>
      </c>
      <c r="N211" s="43" t="s">
        <v>248</v>
      </c>
      <c r="O211" s="43" t="s">
        <v>249</v>
      </c>
      <c r="P211" s="43" t="s">
        <v>250</v>
      </c>
      <c r="Q211" s="43" t="s">
        <v>251</v>
      </c>
      <c r="R211" s="43" t="s">
        <v>252</v>
      </c>
      <c r="S211" s="38" t="s">
        <v>253</v>
      </c>
      <c r="T211" s="38" t="s">
        <v>254</v>
      </c>
    </row>
    <row r="212" spans="1:20" s="38" customFormat="1" hidden="1" x14ac:dyDescent="0.3">
      <c r="A212" s="43"/>
      <c r="B212" s="43" t="str">
        <f t="shared" si="2"/>
        <v>Oregon3</v>
      </c>
      <c r="C212" s="43" t="s">
        <v>162</v>
      </c>
      <c r="D212" s="43" t="s">
        <v>81</v>
      </c>
      <c r="E212" s="43" t="s">
        <v>165</v>
      </c>
      <c r="F212" s="43">
        <v>1444</v>
      </c>
      <c r="G212" s="43">
        <v>1499</v>
      </c>
      <c r="H212" s="43">
        <v>3</v>
      </c>
      <c r="I212" s="43" t="s">
        <v>4</v>
      </c>
      <c r="J212" s="43"/>
      <c r="K212" s="43"/>
      <c r="L212" s="43"/>
      <c r="M212" s="43" t="s">
        <v>12</v>
      </c>
      <c r="N212" s="43" t="s">
        <v>11</v>
      </c>
      <c r="O212" s="43" t="s">
        <v>307</v>
      </c>
      <c r="P212" s="43">
        <v>2021</v>
      </c>
      <c r="Q212" s="43" t="s">
        <v>308</v>
      </c>
      <c r="R212" s="43" t="s">
        <v>210</v>
      </c>
      <c r="S212" s="44">
        <v>2765</v>
      </c>
      <c r="T212" s="38">
        <v>3318</v>
      </c>
    </row>
    <row r="213" spans="1:20" s="38" customFormat="1" hidden="1" x14ac:dyDescent="0.3">
      <c r="A213" s="43"/>
      <c r="B213" s="43" t="str">
        <f t="shared" si="2"/>
        <v>Oregon4</v>
      </c>
      <c r="C213" s="43" t="s">
        <v>162</v>
      </c>
      <c r="D213" s="43" t="s">
        <v>81</v>
      </c>
      <c r="E213" s="43" t="s">
        <v>166</v>
      </c>
      <c r="F213" s="43">
        <v>1399</v>
      </c>
      <c r="G213" s="43">
        <v>1236</v>
      </c>
      <c r="H213" s="43">
        <v>4</v>
      </c>
      <c r="I213" s="43" t="s">
        <v>4</v>
      </c>
      <c r="J213" s="43"/>
      <c r="K213" s="43"/>
      <c r="L213" s="43"/>
      <c r="M213" s="43" t="s">
        <v>16</v>
      </c>
      <c r="N213" s="43" t="s">
        <v>15</v>
      </c>
      <c r="O213" s="43" t="s">
        <v>307</v>
      </c>
      <c r="P213" s="43">
        <v>2021</v>
      </c>
      <c r="Q213" s="43" t="s">
        <v>308</v>
      </c>
      <c r="R213" s="43" t="s">
        <v>210</v>
      </c>
      <c r="S213" s="38">
        <v>2757</v>
      </c>
      <c r="T213" s="38">
        <v>3209</v>
      </c>
    </row>
    <row r="214" spans="1:20" s="38" customFormat="1" hidden="1" x14ac:dyDescent="0.3">
      <c r="A214" s="43"/>
      <c r="B214" s="43" t="str">
        <f t="shared" si="2"/>
        <v>Oregon5</v>
      </c>
      <c r="C214" s="43" t="s">
        <v>162</v>
      </c>
      <c r="D214" s="43" t="s">
        <v>81</v>
      </c>
      <c r="E214" s="43" t="s">
        <v>6</v>
      </c>
      <c r="F214" s="43">
        <v>1102</v>
      </c>
      <c r="G214" s="43">
        <v>1310</v>
      </c>
      <c r="H214" s="43">
        <v>5</v>
      </c>
      <c r="I214" s="43" t="s">
        <v>4</v>
      </c>
      <c r="J214" s="43"/>
      <c r="K214" s="43"/>
      <c r="L214" s="43"/>
      <c r="M214" s="43" t="s">
        <v>14</v>
      </c>
      <c r="N214" s="43" t="s">
        <v>13</v>
      </c>
      <c r="O214" s="43" t="s">
        <v>307</v>
      </c>
      <c r="P214" s="43">
        <v>2021</v>
      </c>
      <c r="Q214" s="43" t="s">
        <v>308</v>
      </c>
      <c r="R214" s="43" t="s">
        <v>210</v>
      </c>
      <c r="S214" s="38">
        <v>31</v>
      </c>
      <c r="T214" s="38">
        <v>0</v>
      </c>
    </row>
    <row r="215" spans="1:20" s="38" customFormat="1" hidden="1" x14ac:dyDescent="0.3">
      <c r="A215" s="43"/>
      <c r="B215" s="43" t="str">
        <f t="shared" si="2"/>
        <v>Minnesota1</v>
      </c>
      <c r="C215" s="43" t="s">
        <v>167</v>
      </c>
      <c r="D215" s="43" t="s">
        <v>53</v>
      </c>
      <c r="E215" s="43" t="s">
        <v>168</v>
      </c>
      <c r="F215" s="43">
        <v>19211</v>
      </c>
      <c r="G215" s="43">
        <v>18088</v>
      </c>
      <c r="H215" s="43">
        <v>1</v>
      </c>
      <c r="I215" s="43" t="s">
        <v>4</v>
      </c>
      <c r="J215" s="43"/>
      <c r="K215" s="43"/>
      <c r="L215" s="43"/>
      <c r="M215" s="43" t="s">
        <v>18</v>
      </c>
      <c r="N215" s="43" t="s">
        <v>17</v>
      </c>
      <c r="O215" s="43" t="s">
        <v>307</v>
      </c>
      <c r="P215" s="43">
        <v>2021</v>
      </c>
      <c r="Q215" s="43" t="s">
        <v>308</v>
      </c>
      <c r="R215" s="43" t="s">
        <v>210</v>
      </c>
      <c r="S215" s="38">
        <v>3103</v>
      </c>
      <c r="T215" s="38">
        <v>3286</v>
      </c>
    </row>
    <row r="216" spans="1:20" s="38" customFormat="1" hidden="1" x14ac:dyDescent="0.3">
      <c r="A216" s="43"/>
      <c r="B216" s="43" t="str">
        <f t="shared" si="2"/>
        <v>Minnesota2</v>
      </c>
      <c r="C216" s="43" t="s">
        <v>167</v>
      </c>
      <c r="D216" s="43" t="s">
        <v>53</v>
      </c>
      <c r="E216" s="43" t="s">
        <v>240</v>
      </c>
      <c r="F216" s="43">
        <v>12339</v>
      </c>
      <c r="G216" s="43">
        <v>12269</v>
      </c>
      <c r="H216" s="43">
        <v>2</v>
      </c>
      <c r="I216" s="43" t="s">
        <v>4</v>
      </c>
      <c r="J216" s="43"/>
      <c r="K216" s="43"/>
      <c r="L216" s="43"/>
      <c r="M216" s="43" t="s">
        <v>20</v>
      </c>
      <c r="N216" s="43" t="s">
        <v>19</v>
      </c>
      <c r="O216" s="43" t="s">
        <v>307</v>
      </c>
      <c r="P216" s="43">
        <v>2021</v>
      </c>
      <c r="Q216" s="43" t="s">
        <v>308</v>
      </c>
      <c r="R216" s="43" t="s">
        <v>210</v>
      </c>
      <c r="S216" s="38">
        <v>2713</v>
      </c>
      <c r="T216" s="38">
        <v>3284</v>
      </c>
    </row>
    <row r="217" spans="1:20" s="38" customFormat="1" hidden="1" x14ac:dyDescent="0.3">
      <c r="A217" s="43"/>
      <c r="B217" s="43" t="str">
        <f t="shared" si="2"/>
        <v>Minnesota3</v>
      </c>
      <c r="C217" s="43" t="s">
        <v>167</v>
      </c>
      <c r="D217" s="43" t="s">
        <v>53</v>
      </c>
      <c r="E217" s="43" t="s">
        <v>241</v>
      </c>
      <c r="F217" s="43">
        <v>8251</v>
      </c>
      <c r="G217" s="43">
        <v>8525</v>
      </c>
      <c r="H217" s="43">
        <v>3</v>
      </c>
      <c r="I217" s="43" t="s">
        <v>4</v>
      </c>
      <c r="J217" s="43"/>
      <c r="K217" s="43"/>
      <c r="L217" s="43"/>
      <c r="M217" s="43" t="s">
        <v>22</v>
      </c>
      <c r="N217" s="43" t="s">
        <v>21</v>
      </c>
      <c r="O217" s="43" t="s">
        <v>307</v>
      </c>
      <c r="P217" s="43">
        <v>2021</v>
      </c>
      <c r="Q217" s="43" t="s">
        <v>308</v>
      </c>
      <c r="R217" s="43" t="s">
        <v>210</v>
      </c>
      <c r="S217" s="38">
        <v>55</v>
      </c>
      <c r="T217" s="38">
        <v>0</v>
      </c>
    </row>
    <row r="218" spans="1:20" s="38" customFormat="1" hidden="1" x14ac:dyDescent="0.3">
      <c r="A218" s="43"/>
      <c r="B218" s="43" t="str">
        <f t="shared" si="2"/>
        <v>Minnesota4</v>
      </c>
      <c r="C218" s="43" t="s">
        <v>167</v>
      </c>
      <c r="D218" s="43" t="s">
        <v>53</v>
      </c>
      <c r="E218" s="43" t="s">
        <v>169</v>
      </c>
      <c r="F218" s="43">
        <v>4738</v>
      </c>
      <c r="G218" s="43">
        <v>4097</v>
      </c>
      <c r="H218" s="43">
        <v>4</v>
      </c>
      <c r="I218" s="43" t="s">
        <v>4</v>
      </c>
      <c r="J218" s="43"/>
      <c r="K218" s="43"/>
      <c r="L218" s="43"/>
      <c r="M218" s="43" t="s">
        <v>26</v>
      </c>
      <c r="N218" s="43" t="s">
        <v>25</v>
      </c>
      <c r="O218" s="43" t="s">
        <v>307</v>
      </c>
      <c r="P218" s="43">
        <v>2021</v>
      </c>
      <c r="Q218" s="43" t="s">
        <v>308</v>
      </c>
      <c r="R218" s="43" t="s">
        <v>210</v>
      </c>
      <c r="S218" s="38">
        <v>5045</v>
      </c>
      <c r="T218" s="38">
        <v>6546</v>
      </c>
    </row>
    <row r="219" spans="1:20" s="38" customFormat="1" hidden="1" x14ac:dyDescent="0.3">
      <c r="A219" s="43"/>
      <c r="B219" s="43" t="str">
        <f t="shared" si="2"/>
        <v>Minnesota5</v>
      </c>
      <c r="C219" s="43" t="s">
        <v>167</v>
      </c>
      <c r="D219" s="43" t="s">
        <v>53</v>
      </c>
      <c r="E219" s="43" t="s">
        <v>306</v>
      </c>
      <c r="F219" s="43">
        <v>1979</v>
      </c>
      <c r="G219" s="43">
        <v>2047</v>
      </c>
      <c r="H219" s="43">
        <v>5</v>
      </c>
      <c r="I219" s="43" t="s">
        <v>4</v>
      </c>
      <c r="J219" s="43"/>
      <c r="K219" s="43"/>
      <c r="L219" s="43"/>
      <c r="M219" s="43" t="s">
        <v>28</v>
      </c>
      <c r="N219" s="43" t="s">
        <v>27</v>
      </c>
      <c r="O219" s="43" t="s">
        <v>307</v>
      </c>
      <c r="P219" s="43">
        <v>2021</v>
      </c>
      <c r="Q219" s="43" t="s">
        <v>308</v>
      </c>
      <c r="R219" s="43" t="s">
        <v>210</v>
      </c>
      <c r="S219" s="38">
        <v>4391</v>
      </c>
      <c r="T219" s="38">
        <v>5078</v>
      </c>
    </row>
    <row r="220" spans="1:20" s="38" customFormat="1" hidden="1" x14ac:dyDescent="0.3">
      <c r="A220" s="43"/>
      <c r="B220" s="43" t="str">
        <f t="shared" si="2"/>
        <v>Montana1</v>
      </c>
      <c r="C220" s="43" t="s">
        <v>170</v>
      </c>
      <c r="D220" s="43" t="s">
        <v>59</v>
      </c>
      <c r="E220" s="43" t="s">
        <v>5</v>
      </c>
      <c r="F220" s="43">
        <v>2685</v>
      </c>
      <c r="G220" s="43">
        <v>1614</v>
      </c>
      <c r="H220" s="43">
        <v>1</v>
      </c>
      <c r="I220" s="43" t="s">
        <v>4</v>
      </c>
      <c r="J220" s="43"/>
      <c r="K220" s="43"/>
      <c r="L220" s="43"/>
      <c r="M220" s="43" t="s">
        <v>36</v>
      </c>
      <c r="N220" s="43" t="s">
        <v>35</v>
      </c>
      <c r="O220" s="43" t="s">
        <v>307</v>
      </c>
      <c r="P220" s="43">
        <v>2021</v>
      </c>
      <c r="Q220" s="43" t="s">
        <v>308</v>
      </c>
      <c r="R220" s="43" t="s">
        <v>210</v>
      </c>
      <c r="S220" s="38">
        <v>2826</v>
      </c>
      <c r="T220" s="38">
        <v>2408</v>
      </c>
    </row>
    <row r="221" spans="1:20" s="38" customFormat="1" hidden="1" x14ac:dyDescent="0.3">
      <c r="A221" s="43"/>
      <c r="B221" s="43" t="str">
        <f t="shared" si="2"/>
        <v>Oklahoma1</v>
      </c>
      <c r="C221" s="43" t="s">
        <v>171</v>
      </c>
      <c r="D221" s="43" t="s">
        <v>79</v>
      </c>
      <c r="E221" s="43" t="s">
        <v>3</v>
      </c>
      <c r="F221" s="43">
        <v>14378</v>
      </c>
      <c r="G221" s="43">
        <v>8918</v>
      </c>
      <c r="H221" s="43">
        <v>1</v>
      </c>
      <c r="I221" s="43" t="s">
        <v>4</v>
      </c>
      <c r="J221" s="43"/>
      <c r="K221" s="43"/>
      <c r="L221" s="43"/>
      <c r="M221" s="43" t="s">
        <v>38</v>
      </c>
      <c r="N221" s="43" t="s">
        <v>37</v>
      </c>
      <c r="O221" s="43" t="s">
        <v>307</v>
      </c>
      <c r="P221" s="43">
        <v>2021</v>
      </c>
      <c r="Q221" s="43" t="s">
        <v>308</v>
      </c>
      <c r="R221" s="43" t="s">
        <v>210</v>
      </c>
      <c r="S221" s="38">
        <v>2271</v>
      </c>
      <c r="T221" s="38">
        <v>2586</v>
      </c>
    </row>
    <row r="222" spans="1:20" s="38" customFormat="1" hidden="1" x14ac:dyDescent="0.3">
      <c r="A222" s="43"/>
      <c r="B222" s="43" t="str">
        <f t="shared" si="2"/>
        <v>Oklahoma2</v>
      </c>
      <c r="C222" s="43" t="s">
        <v>171</v>
      </c>
      <c r="D222" s="43" t="s">
        <v>79</v>
      </c>
      <c r="E222" s="43" t="s">
        <v>5</v>
      </c>
      <c r="F222" s="43">
        <v>2444</v>
      </c>
      <c r="G222" s="43">
        <v>0</v>
      </c>
      <c r="H222" s="43">
        <v>2</v>
      </c>
      <c r="I222" s="43" t="s">
        <v>4</v>
      </c>
      <c r="J222" s="43"/>
      <c r="K222" s="43"/>
      <c r="L222" s="43"/>
      <c r="M222" s="43" t="s">
        <v>32</v>
      </c>
      <c r="N222" s="43" t="s">
        <v>31</v>
      </c>
      <c r="O222" s="43" t="s">
        <v>307</v>
      </c>
      <c r="P222" s="43">
        <v>2021</v>
      </c>
      <c r="Q222" s="43" t="s">
        <v>308</v>
      </c>
      <c r="R222" s="43" t="s">
        <v>210</v>
      </c>
      <c r="S222" s="38">
        <v>117</v>
      </c>
      <c r="T222" s="38">
        <v>84</v>
      </c>
    </row>
    <row r="223" spans="1:20" s="38" customFormat="1" hidden="1" x14ac:dyDescent="0.3">
      <c r="A223" s="43"/>
      <c r="B223" s="43" t="str">
        <f t="shared" si="2"/>
        <v>Puerto Rico1</v>
      </c>
      <c r="C223" s="43" t="s">
        <v>172</v>
      </c>
      <c r="D223" s="43" t="s">
        <v>85</v>
      </c>
      <c r="E223" s="43" t="s">
        <v>232</v>
      </c>
      <c r="F223" s="43">
        <v>132261</v>
      </c>
      <c r="G223" s="43">
        <v>118190</v>
      </c>
      <c r="H223" s="43">
        <v>1</v>
      </c>
      <c r="I223" s="43" t="s">
        <v>4</v>
      </c>
      <c r="J223" s="43"/>
      <c r="K223" s="43"/>
      <c r="L223" s="43"/>
      <c r="M223" s="43" t="s">
        <v>40</v>
      </c>
      <c r="N223" s="43" t="s">
        <v>39</v>
      </c>
      <c r="O223" s="43" t="s">
        <v>307</v>
      </c>
      <c r="P223" s="43">
        <v>2021</v>
      </c>
      <c r="Q223" s="43" t="s">
        <v>308</v>
      </c>
      <c r="R223" s="43" t="s">
        <v>210</v>
      </c>
      <c r="S223" s="38">
        <v>399</v>
      </c>
      <c r="T223" s="38">
        <v>350</v>
      </c>
    </row>
    <row r="224" spans="1:20" s="38" customFormat="1" hidden="1" x14ac:dyDescent="0.3">
      <c r="A224" s="43"/>
      <c r="B224" s="43" t="str">
        <f t="shared" si="2"/>
        <v>Puerto Rico2</v>
      </c>
      <c r="C224" s="43" t="s">
        <v>172</v>
      </c>
      <c r="D224" s="43" t="s">
        <v>85</v>
      </c>
      <c r="E224" s="43" t="s">
        <v>173</v>
      </c>
      <c r="F224" s="43">
        <v>88605</v>
      </c>
      <c r="G224" s="43">
        <v>85977</v>
      </c>
      <c r="H224" s="43">
        <v>2</v>
      </c>
      <c r="I224" s="43" t="s">
        <v>4</v>
      </c>
      <c r="J224" s="43"/>
      <c r="K224" s="43"/>
      <c r="L224" s="43"/>
      <c r="M224" s="43" t="s">
        <v>42</v>
      </c>
      <c r="N224" s="43" t="s">
        <v>41</v>
      </c>
      <c r="O224" s="43" t="s">
        <v>307</v>
      </c>
      <c r="P224" s="43">
        <v>2021</v>
      </c>
      <c r="Q224" s="43" t="s">
        <v>308</v>
      </c>
      <c r="R224" s="43" t="s">
        <v>210</v>
      </c>
      <c r="S224" s="38">
        <v>498</v>
      </c>
      <c r="T224" s="38">
        <v>314</v>
      </c>
    </row>
    <row r="225" spans="1:20" s="38" customFormat="1" hidden="1" x14ac:dyDescent="0.3">
      <c r="A225" s="43"/>
      <c r="B225" s="43" t="str">
        <f t="shared" si="2"/>
        <v>Puerto Rico3</v>
      </c>
      <c r="C225" s="43" t="s">
        <v>172</v>
      </c>
      <c r="D225" s="43" t="s">
        <v>85</v>
      </c>
      <c r="E225" s="43" t="s">
        <v>174</v>
      </c>
      <c r="F225" s="43">
        <v>45041</v>
      </c>
      <c r="G225" s="43">
        <v>43980</v>
      </c>
      <c r="H225" s="43">
        <v>3</v>
      </c>
      <c r="I225" s="43" t="s">
        <v>4</v>
      </c>
      <c r="J225" s="43"/>
      <c r="K225" s="43"/>
      <c r="L225" s="43"/>
      <c r="M225" s="43" t="s">
        <v>44</v>
      </c>
      <c r="N225" s="43" t="s">
        <v>43</v>
      </c>
      <c r="O225" s="43" t="s">
        <v>307</v>
      </c>
      <c r="P225" s="43">
        <v>2021</v>
      </c>
      <c r="Q225" s="43" t="s">
        <v>308</v>
      </c>
      <c r="R225" s="43" t="s">
        <v>210</v>
      </c>
      <c r="S225" s="38">
        <v>78</v>
      </c>
      <c r="T225" s="38">
        <v>86</v>
      </c>
    </row>
    <row r="226" spans="1:20" s="38" customFormat="1" hidden="1" x14ac:dyDescent="0.3">
      <c r="A226" s="43"/>
      <c r="B226" s="43" t="str">
        <f t="shared" si="2"/>
        <v>Puerto Rico4</v>
      </c>
      <c r="C226" s="43" t="s">
        <v>172</v>
      </c>
      <c r="D226" s="43" t="s">
        <v>85</v>
      </c>
      <c r="E226" s="43" t="s">
        <v>5</v>
      </c>
      <c r="F226" s="43">
        <v>15989</v>
      </c>
      <c r="G226" s="43">
        <v>19258</v>
      </c>
      <c r="H226" s="43">
        <v>4</v>
      </c>
      <c r="I226" s="43" t="s">
        <v>4</v>
      </c>
      <c r="J226" s="43"/>
      <c r="K226" s="43"/>
      <c r="L226" s="43"/>
      <c r="M226" s="43" t="s">
        <v>48</v>
      </c>
      <c r="N226" s="43" t="s">
        <v>47</v>
      </c>
      <c r="O226" s="43" t="s">
        <v>307</v>
      </c>
      <c r="P226" s="43">
        <v>2021</v>
      </c>
      <c r="Q226" s="43" t="s">
        <v>308</v>
      </c>
      <c r="R226" s="43" t="s">
        <v>210</v>
      </c>
      <c r="S226" s="38">
        <v>775</v>
      </c>
      <c r="T226" s="38">
        <v>962</v>
      </c>
    </row>
    <row r="227" spans="1:20" s="38" customFormat="1" hidden="1" x14ac:dyDescent="0.3">
      <c r="A227" s="43"/>
      <c r="B227" s="43" t="str">
        <f t="shared" si="2"/>
        <v>Florida1</v>
      </c>
      <c r="C227" s="43" t="s">
        <v>175</v>
      </c>
      <c r="D227" s="43" t="s">
        <v>25</v>
      </c>
      <c r="E227" s="43" t="s">
        <v>5</v>
      </c>
      <c r="F227" s="43">
        <v>153812</v>
      </c>
      <c r="G227" s="43">
        <v>42341</v>
      </c>
      <c r="H227" s="43">
        <v>1</v>
      </c>
      <c r="I227" s="43" t="s">
        <v>4</v>
      </c>
      <c r="J227" s="43"/>
      <c r="K227" s="43"/>
      <c r="L227" s="43"/>
      <c r="M227" s="43" t="s">
        <v>52</v>
      </c>
      <c r="N227" s="43" t="s">
        <v>51</v>
      </c>
      <c r="O227" s="43" t="s">
        <v>307</v>
      </c>
      <c r="P227" s="43">
        <v>2021</v>
      </c>
      <c r="Q227" s="43" t="s">
        <v>308</v>
      </c>
      <c r="R227" s="43" t="s">
        <v>210</v>
      </c>
      <c r="S227" s="38">
        <v>116</v>
      </c>
      <c r="T227" s="38">
        <v>159</v>
      </c>
    </row>
    <row r="228" spans="1:20" s="38" customFormat="1" hidden="1" x14ac:dyDescent="0.3">
      <c r="A228" s="43"/>
      <c r="B228" s="43" t="str">
        <f t="shared" si="2"/>
        <v>Florida2</v>
      </c>
      <c r="C228" s="43" t="s">
        <v>175</v>
      </c>
      <c r="D228" s="43" t="s">
        <v>25</v>
      </c>
      <c r="E228" s="43" t="s">
        <v>3</v>
      </c>
      <c r="F228" s="43">
        <v>137245</v>
      </c>
      <c r="G228" s="43">
        <v>116345</v>
      </c>
      <c r="H228" s="43">
        <v>2</v>
      </c>
      <c r="I228" s="43" t="s">
        <v>4</v>
      </c>
      <c r="J228" s="43"/>
      <c r="K228" s="43"/>
      <c r="L228" s="43"/>
      <c r="M228" s="43" t="s">
        <v>54</v>
      </c>
      <c r="N228" s="43" t="s">
        <v>53</v>
      </c>
      <c r="O228" s="43" t="s">
        <v>307</v>
      </c>
      <c r="P228" s="43">
        <v>2021</v>
      </c>
      <c r="Q228" s="43" t="s">
        <v>308</v>
      </c>
      <c r="R228" s="43" t="s">
        <v>210</v>
      </c>
      <c r="S228" s="38">
        <v>203</v>
      </c>
      <c r="T228" s="38">
        <v>161</v>
      </c>
    </row>
    <row r="229" spans="1:20" s="38" customFormat="1" hidden="1" x14ac:dyDescent="0.3">
      <c r="A229" s="43"/>
      <c r="B229" s="43" t="str">
        <f t="shared" si="2"/>
        <v>Florida3</v>
      </c>
      <c r="C229" s="43" t="s">
        <v>175</v>
      </c>
      <c r="D229" s="43" t="s">
        <v>25</v>
      </c>
      <c r="E229" s="43" t="s">
        <v>232</v>
      </c>
      <c r="F229" s="43">
        <v>62451</v>
      </c>
      <c r="G229" s="43">
        <v>58364</v>
      </c>
      <c r="H229" s="43">
        <v>3</v>
      </c>
      <c r="I229" s="43" t="s">
        <v>4</v>
      </c>
      <c r="J229" s="43"/>
      <c r="K229" s="43"/>
      <c r="L229" s="43"/>
      <c r="M229" s="43" t="s">
        <v>58</v>
      </c>
      <c r="N229" s="43" t="s">
        <v>57</v>
      </c>
      <c r="O229" s="43" t="s">
        <v>307</v>
      </c>
      <c r="P229" s="43">
        <v>2021</v>
      </c>
      <c r="Q229" s="43" t="s">
        <v>308</v>
      </c>
      <c r="R229" s="43" t="s">
        <v>210</v>
      </c>
      <c r="S229" s="38">
        <v>354</v>
      </c>
      <c r="T229" s="38">
        <v>0</v>
      </c>
    </row>
    <row r="230" spans="1:20" s="38" customFormat="1" hidden="1" x14ac:dyDescent="0.3">
      <c r="A230" s="43"/>
      <c r="B230" s="43" t="str">
        <f t="shared" si="2"/>
        <v>Florida4</v>
      </c>
      <c r="C230" s="43" t="s">
        <v>175</v>
      </c>
      <c r="D230" s="43" t="s">
        <v>25</v>
      </c>
      <c r="E230" s="43" t="s">
        <v>6</v>
      </c>
      <c r="F230" s="43">
        <v>46255</v>
      </c>
      <c r="G230" s="43">
        <v>42503</v>
      </c>
      <c r="H230" s="43">
        <v>4</v>
      </c>
      <c r="I230" s="43" t="s">
        <v>4</v>
      </c>
      <c r="J230" s="43"/>
      <c r="K230" s="43"/>
      <c r="L230" s="43"/>
      <c r="M230" s="43" t="s">
        <v>56</v>
      </c>
      <c r="N230" s="43" t="s">
        <v>55</v>
      </c>
      <c r="O230" s="43" t="s">
        <v>307</v>
      </c>
      <c r="P230" s="43">
        <v>2021</v>
      </c>
      <c r="Q230" s="43" t="s">
        <v>308</v>
      </c>
      <c r="R230" s="43" t="s">
        <v>210</v>
      </c>
      <c r="S230" s="38">
        <v>2111</v>
      </c>
      <c r="T230" s="38">
        <v>1417</v>
      </c>
    </row>
    <row r="231" spans="1:20" s="38" customFormat="1" hidden="1" x14ac:dyDescent="0.3">
      <c r="A231" s="43"/>
      <c r="B231" s="43" t="str">
        <f t="shared" si="2"/>
        <v>Florida5</v>
      </c>
      <c r="C231" s="43" t="s">
        <v>175</v>
      </c>
      <c r="D231" s="43" t="s">
        <v>25</v>
      </c>
      <c r="E231" s="43" t="s">
        <v>7</v>
      </c>
      <c r="F231" s="43">
        <v>22330</v>
      </c>
      <c r="G231" s="43">
        <v>18327</v>
      </c>
      <c r="H231" s="43">
        <v>5</v>
      </c>
      <c r="I231" s="43" t="s">
        <v>4</v>
      </c>
      <c r="J231" s="43"/>
      <c r="K231" s="43"/>
      <c r="L231" s="43"/>
      <c r="M231" s="43" t="s">
        <v>66</v>
      </c>
      <c r="N231" s="43" t="s">
        <v>65</v>
      </c>
      <c r="O231" s="43" t="s">
        <v>307</v>
      </c>
      <c r="P231" s="43">
        <v>2021</v>
      </c>
      <c r="Q231" s="43" t="s">
        <v>308</v>
      </c>
      <c r="R231" s="43" t="s">
        <v>210</v>
      </c>
      <c r="S231" s="38">
        <v>497</v>
      </c>
      <c r="T231" s="38">
        <v>631</v>
      </c>
    </row>
    <row r="232" spans="1:20" s="38" customFormat="1" hidden="1" x14ac:dyDescent="0.3">
      <c r="A232" s="43"/>
      <c r="B232" s="43" t="str">
        <f t="shared" si="2"/>
        <v>Arkansas1</v>
      </c>
      <c r="C232" s="43" t="s">
        <v>176</v>
      </c>
      <c r="D232" s="43" t="s">
        <v>13</v>
      </c>
      <c r="E232" s="43" t="s">
        <v>5</v>
      </c>
      <c r="F232" s="43">
        <v>10791</v>
      </c>
      <c r="G232" s="43">
        <v>4385</v>
      </c>
      <c r="H232" s="43">
        <v>1</v>
      </c>
      <c r="I232" s="43" t="s">
        <v>4</v>
      </c>
      <c r="J232" s="43"/>
      <c r="K232" s="43"/>
      <c r="L232" s="43"/>
      <c r="M232" s="43" t="s">
        <v>74</v>
      </c>
      <c r="N232" s="43" t="s">
        <v>73</v>
      </c>
      <c r="O232" s="43" t="s">
        <v>307</v>
      </c>
      <c r="P232" s="43">
        <v>2021</v>
      </c>
      <c r="Q232" s="43" t="s">
        <v>308</v>
      </c>
      <c r="R232" s="43" t="s">
        <v>210</v>
      </c>
      <c r="S232" s="38">
        <v>721</v>
      </c>
      <c r="T232" s="38">
        <v>768</v>
      </c>
    </row>
    <row r="233" spans="1:20" s="38" customFormat="1" hidden="1" x14ac:dyDescent="0.3">
      <c r="A233" s="43"/>
      <c r="B233" s="43" t="str">
        <f t="shared" si="2"/>
        <v>Arkansas2</v>
      </c>
      <c r="C233" s="43" t="s">
        <v>176</v>
      </c>
      <c r="D233" s="43" t="s">
        <v>13</v>
      </c>
      <c r="E233" s="43" t="s">
        <v>6</v>
      </c>
      <c r="F233" s="43">
        <v>4874</v>
      </c>
      <c r="G233" s="43">
        <v>4512</v>
      </c>
      <c r="H233" s="43">
        <v>2</v>
      </c>
      <c r="I233" s="43" t="s">
        <v>4</v>
      </c>
      <c r="J233" s="43"/>
      <c r="K233" s="43"/>
      <c r="L233" s="43"/>
      <c r="M233" s="43" t="s">
        <v>70</v>
      </c>
      <c r="N233" s="43" t="s">
        <v>69</v>
      </c>
      <c r="O233" s="43" t="s">
        <v>307</v>
      </c>
      <c r="P233" s="43">
        <v>2021</v>
      </c>
      <c r="Q233" s="43" t="s">
        <v>308</v>
      </c>
      <c r="R233" s="43" t="s">
        <v>210</v>
      </c>
      <c r="S233" s="38">
        <v>668</v>
      </c>
      <c r="T233" s="38">
        <v>436</v>
      </c>
    </row>
    <row r="234" spans="1:20" s="38" customFormat="1" hidden="1" x14ac:dyDescent="0.3">
      <c r="A234" s="43"/>
      <c r="B234" s="43" t="str">
        <f t="shared" si="2"/>
        <v>Arkansas3</v>
      </c>
      <c r="C234" s="43" t="s">
        <v>176</v>
      </c>
      <c r="D234" s="43" t="s">
        <v>13</v>
      </c>
      <c r="E234" s="43" t="s">
        <v>177</v>
      </c>
      <c r="F234" s="43">
        <v>1217</v>
      </c>
      <c r="G234" s="43">
        <v>1239</v>
      </c>
      <c r="H234" s="43">
        <v>3</v>
      </c>
      <c r="I234" s="43" t="s">
        <v>4</v>
      </c>
      <c r="J234" s="43"/>
      <c r="K234" s="43"/>
      <c r="L234" s="43"/>
      <c r="M234" s="43" t="s">
        <v>76</v>
      </c>
      <c r="N234" s="43" t="s">
        <v>75</v>
      </c>
      <c r="O234" s="43" t="s">
        <v>307</v>
      </c>
      <c r="P234" s="43">
        <v>2021</v>
      </c>
      <c r="Q234" s="43" t="s">
        <v>308</v>
      </c>
      <c r="R234" s="43" t="s">
        <v>210</v>
      </c>
      <c r="S234" s="38">
        <v>14583</v>
      </c>
      <c r="T234" s="38">
        <v>16841</v>
      </c>
    </row>
    <row r="235" spans="1:20" s="38" customFormat="1" hidden="1" x14ac:dyDescent="0.3">
      <c r="A235" s="43"/>
      <c r="B235" s="43" t="str">
        <f t="shared" si="2"/>
        <v>Arkansas4</v>
      </c>
      <c r="C235" s="43" t="s">
        <v>176</v>
      </c>
      <c r="D235" s="43" t="s">
        <v>13</v>
      </c>
      <c r="E235" s="43" t="s">
        <v>233</v>
      </c>
      <c r="F235" s="43">
        <v>321</v>
      </c>
      <c r="G235" s="43">
        <v>281</v>
      </c>
      <c r="H235" s="43">
        <v>4</v>
      </c>
      <c r="I235" s="43" t="s">
        <v>4</v>
      </c>
      <c r="J235" s="43"/>
      <c r="K235" s="43"/>
      <c r="L235" s="43"/>
      <c r="M235" s="43" t="s">
        <v>62</v>
      </c>
      <c r="N235" s="43" t="s">
        <v>61</v>
      </c>
      <c r="O235" s="43" t="s">
        <v>307</v>
      </c>
      <c r="P235" s="43">
        <v>2021</v>
      </c>
      <c r="Q235" s="43" t="s">
        <v>308</v>
      </c>
      <c r="R235" s="43" t="s">
        <v>210</v>
      </c>
      <c r="S235" s="38">
        <v>3929</v>
      </c>
      <c r="T235" s="38">
        <v>4652</v>
      </c>
    </row>
    <row r="236" spans="1:20" s="38" customFormat="1" hidden="1" x14ac:dyDescent="0.3">
      <c r="A236" s="43"/>
      <c r="B236" s="43" t="str">
        <f t="shared" si="2"/>
        <v>Arkansas5</v>
      </c>
      <c r="C236" s="43" t="s">
        <v>176</v>
      </c>
      <c r="D236" s="43" t="s">
        <v>13</v>
      </c>
      <c r="E236" s="43" t="s">
        <v>297</v>
      </c>
      <c r="F236" s="43">
        <v>50</v>
      </c>
      <c r="G236" s="43">
        <v>0</v>
      </c>
      <c r="H236" s="43">
        <v>5</v>
      </c>
      <c r="I236" s="43" t="s">
        <v>4</v>
      </c>
      <c r="J236" s="43"/>
      <c r="K236" s="43"/>
      <c r="L236" s="43"/>
      <c r="M236" s="43" t="s">
        <v>64</v>
      </c>
      <c r="N236" s="43" t="s">
        <v>63</v>
      </c>
      <c r="O236" s="43" t="s">
        <v>307</v>
      </c>
      <c r="P236" s="43">
        <v>2021</v>
      </c>
      <c r="Q236" s="43" t="s">
        <v>308</v>
      </c>
      <c r="R236" s="43" t="s">
        <v>210</v>
      </c>
      <c r="S236" s="38">
        <v>205</v>
      </c>
      <c r="T236" s="38">
        <v>246</v>
      </c>
    </row>
    <row r="237" spans="1:20" s="38" customFormat="1" hidden="1" x14ac:dyDescent="0.3">
      <c r="A237" s="43"/>
      <c r="B237" s="43" t="str">
        <f t="shared" si="2"/>
        <v>Iowa1</v>
      </c>
      <c r="C237" s="43" t="s">
        <v>178</v>
      </c>
      <c r="D237" s="43" t="s">
        <v>31</v>
      </c>
      <c r="E237" s="43" t="s">
        <v>3</v>
      </c>
      <c r="F237" s="43">
        <v>17020</v>
      </c>
      <c r="G237" s="43">
        <v>14253</v>
      </c>
      <c r="H237" s="43">
        <v>1</v>
      </c>
      <c r="I237" s="43" t="s">
        <v>4</v>
      </c>
      <c r="J237" s="43"/>
      <c r="K237" s="43"/>
      <c r="L237" s="43"/>
      <c r="M237" s="43" t="s">
        <v>78</v>
      </c>
      <c r="N237" s="43" t="s">
        <v>77</v>
      </c>
      <c r="O237" s="43" t="s">
        <v>307</v>
      </c>
      <c r="P237" s="43">
        <v>2021</v>
      </c>
      <c r="Q237" s="43" t="s">
        <v>308</v>
      </c>
      <c r="R237" s="43" t="s">
        <v>210</v>
      </c>
      <c r="S237" s="38">
        <v>3736</v>
      </c>
      <c r="T237" s="38">
        <v>4651</v>
      </c>
    </row>
    <row r="238" spans="1:20" s="38" customFormat="1" hidden="1" x14ac:dyDescent="0.3">
      <c r="A238" s="43"/>
      <c r="B238" s="43" t="str">
        <f t="shared" si="2"/>
        <v>Iowa2</v>
      </c>
      <c r="C238" s="43" t="s">
        <v>178</v>
      </c>
      <c r="D238" s="43" t="s">
        <v>31</v>
      </c>
      <c r="E238" s="43" t="s">
        <v>7</v>
      </c>
      <c r="F238" s="43">
        <v>2333</v>
      </c>
      <c r="G238" s="43">
        <v>1369</v>
      </c>
      <c r="H238" s="43">
        <v>2</v>
      </c>
      <c r="I238" s="43" t="s">
        <v>4</v>
      </c>
      <c r="J238" s="43"/>
      <c r="K238" s="43"/>
      <c r="L238" s="43"/>
      <c r="M238" s="43" t="s">
        <v>80</v>
      </c>
      <c r="N238" s="43" t="s">
        <v>79</v>
      </c>
      <c r="O238" s="43" t="s">
        <v>307</v>
      </c>
      <c r="P238" s="43">
        <v>2021</v>
      </c>
      <c r="Q238" s="43" t="s">
        <v>308</v>
      </c>
      <c r="R238" s="43" t="s">
        <v>210</v>
      </c>
      <c r="S238" s="38">
        <v>655</v>
      </c>
      <c r="T238" s="38">
        <v>736</v>
      </c>
    </row>
    <row r="239" spans="1:20" s="38" customFormat="1" hidden="1" x14ac:dyDescent="0.3">
      <c r="A239" s="43"/>
      <c r="B239" s="43" t="str">
        <f t="shared" si="2"/>
        <v>Iowa3</v>
      </c>
      <c r="C239" s="43" t="s">
        <v>178</v>
      </c>
      <c r="D239" s="43" t="s">
        <v>31</v>
      </c>
      <c r="E239" s="43" t="s">
        <v>232</v>
      </c>
      <c r="F239" s="43">
        <v>402</v>
      </c>
      <c r="G239" s="43">
        <v>0</v>
      </c>
      <c r="H239" s="43">
        <v>3</v>
      </c>
      <c r="I239" s="43" t="s">
        <v>4</v>
      </c>
      <c r="J239" s="43"/>
      <c r="K239" s="43"/>
      <c r="L239" s="43"/>
      <c r="M239" s="43" t="s">
        <v>82</v>
      </c>
      <c r="N239" s="43" t="s">
        <v>81</v>
      </c>
      <c r="O239" s="43" t="s">
        <v>307</v>
      </c>
      <c r="P239" s="43">
        <v>2021</v>
      </c>
      <c r="Q239" s="43" t="s">
        <v>308</v>
      </c>
      <c r="R239" s="43" t="s">
        <v>210</v>
      </c>
      <c r="S239" s="38">
        <v>2261</v>
      </c>
      <c r="T239" s="38">
        <v>1843</v>
      </c>
    </row>
    <row r="240" spans="1:20" s="38" customFormat="1" hidden="1" x14ac:dyDescent="0.3">
      <c r="A240" s="43"/>
      <c r="B240" s="43" t="str">
        <f t="shared" si="2"/>
        <v>Alabama1</v>
      </c>
      <c r="C240" s="43" t="s">
        <v>179</v>
      </c>
      <c r="D240" s="43" t="s">
        <v>11</v>
      </c>
      <c r="E240" s="43" t="s">
        <v>3</v>
      </c>
      <c r="F240" s="43">
        <v>40667</v>
      </c>
      <c r="G240" s="43">
        <v>33729</v>
      </c>
      <c r="H240" s="43">
        <v>1</v>
      </c>
      <c r="I240" s="43" t="s">
        <v>4</v>
      </c>
      <c r="J240" s="43"/>
      <c r="K240" s="43"/>
      <c r="L240" s="43"/>
      <c r="M240" s="43" t="s">
        <v>84</v>
      </c>
      <c r="N240" s="43" t="s">
        <v>83</v>
      </c>
      <c r="O240" s="43" t="s">
        <v>307</v>
      </c>
      <c r="P240" s="43">
        <v>2021</v>
      </c>
      <c r="Q240" s="43" t="s">
        <v>308</v>
      </c>
      <c r="R240" s="43" t="s">
        <v>210</v>
      </c>
      <c r="S240" s="38">
        <v>894</v>
      </c>
      <c r="T240" s="38">
        <v>1063</v>
      </c>
    </row>
    <row r="241" spans="1:20" s="38" customFormat="1" hidden="1" x14ac:dyDescent="0.3">
      <c r="A241" s="43"/>
      <c r="B241" s="43" t="str">
        <f t="shared" ref="B241:B296" si="3">TRIM(_xlfn.CONCAT(TRIM(C241)&amp;TRIM(H241)))</f>
        <v>Alabama2</v>
      </c>
      <c r="C241" s="43" t="s">
        <v>179</v>
      </c>
      <c r="D241" s="43" t="s">
        <v>11</v>
      </c>
      <c r="E241" s="43" t="s">
        <v>242</v>
      </c>
      <c r="F241" s="43">
        <v>19019</v>
      </c>
      <c r="G241" s="43">
        <v>18437</v>
      </c>
      <c r="H241" s="43">
        <v>2</v>
      </c>
      <c r="I241" s="43" t="s">
        <v>4</v>
      </c>
      <c r="J241" s="43"/>
      <c r="K241" s="43"/>
      <c r="L241" s="43"/>
      <c r="M241" s="43" t="s">
        <v>88</v>
      </c>
      <c r="N241" s="43" t="s">
        <v>87</v>
      </c>
      <c r="O241" s="43" t="s">
        <v>307</v>
      </c>
      <c r="P241" s="43">
        <v>2021</v>
      </c>
      <c r="Q241" s="43" t="s">
        <v>308</v>
      </c>
      <c r="R241" s="43" t="s">
        <v>210</v>
      </c>
      <c r="S241" s="38">
        <v>1546</v>
      </c>
      <c r="T241" s="38">
        <v>1696</v>
      </c>
    </row>
    <row r="242" spans="1:20" s="38" customFormat="1" hidden="1" x14ac:dyDescent="0.3">
      <c r="A242" s="43"/>
      <c r="B242" s="43" t="str">
        <f t="shared" si="3"/>
        <v>Alabama3</v>
      </c>
      <c r="C242" s="43" t="s">
        <v>179</v>
      </c>
      <c r="D242" s="43" t="s">
        <v>11</v>
      </c>
      <c r="E242" s="43" t="s">
        <v>233</v>
      </c>
      <c r="F242" s="43">
        <v>16584</v>
      </c>
      <c r="G242" s="43">
        <v>10614</v>
      </c>
      <c r="H242" s="43">
        <v>3</v>
      </c>
      <c r="I242" s="43" t="s">
        <v>4</v>
      </c>
      <c r="J242" s="43"/>
      <c r="K242" s="43"/>
      <c r="L242" s="43"/>
      <c r="M242" s="43" t="s">
        <v>90</v>
      </c>
      <c r="N242" s="43" t="s">
        <v>89</v>
      </c>
      <c r="O242" s="43" t="s">
        <v>307</v>
      </c>
      <c r="P242" s="43">
        <v>2021</v>
      </c>
      <c r="Q242" s="43" t="s">
        <v>308</v>
      </c>
      <c r="R242" s="43" t="s">
        <v>210</v>
      </c>
      <c r="S242" s="38">
        <v>480</v>
      </c>
      <c r="T242" s="38">
        <v>476</v>
      </c>
    </row>
    <row r="243" spans="1:20" s="38" customFormat="1" hidden="1" x14ac:dyDescent="0.3">
      <c r="A243" s="43"/>
      <c r="B243" s="43" t="str">
        <f t="shared" si="3"/>
        <v>Alabama4</v>
      </c>
      <c r="C243" s="43" t="s">
        <v>179</v>
      </c>
      <c r="D243" s="43" t="s">
        <v>11</v>
      </c>
      <c r="E243" s="43" t="s">
        <v>5</v>
      </c>
      <c r="F243" s="43">
        <v>13377</v>
      </c>
      <c r="G243" s="43">
        <v>10383</v>
      </c>
      <c r="H243" s="43">
        <v>4</v>
      </c>
      <c r="I243" s="43" t="s">
        <v>4</v>
      </c>
      <c r="J243" s="43"/>
      <c r="K243" s="43"/>
      <c r="L243" s="43"/>
      <c r="M243" s="43" t="s">
        <v>92</v>
      </c>
      <c r="N243" s="43" t="s">
        <v>91</v>
      </c>
      <c r="O243" s="43" t="s">
        <v>307</v>
      </c>
      <c r="P243" s="43">
        <v>2021</v>
      </c>
      <c r="Q243" s="43" t="s">
        <v>308</v>
      </c>
      <c r="R243" s="43" t="s">
        <v>210</v>
      </c>
      <c r="S243" s="38">
        <v>230</v>
      </c>
      <c r="T243" s="38">
        <v>311</v>
      </c>
    </row>
    <row r="244" spans="1:20" s="38" customFormat="1" hidden="1" x14ac:dyDescent="0.3">
      <c r="A244" s="43"/>
      <c r="B244" s="43" t="str">
        <f t="shared" si="3"/>
        <v>Alabama5</v>
      </c>
      <c r="C244" s="43" t="s">
        <v>179</v>
      </c>
      <c r="D244" s="43" t="s">
        <v>11</v>
      </c>
      <c r="E244" s="43" t="s">
        <v>7</v>
      </c>
      <c r="F244" s="43">
        <v>1744</v>
      </c>
      <c r="G244" s="43">
        <v>202</v>
      </c>
      <c r="H244" s="43">
        <v>5</v>
      </c>
      <c r="I244" s="43" t="s">
        <v>4</v>
      </c>
      <c r="J244" s="43"/>
      <c r="K244" s="43"/>
      <c r="L244" s="43"/>
      <c r="M244" s="43" t="s">
        <v>94</v>
      </c>
      <c r="N244" s="43" t="s">
        <v>93</v>
      </c>
      <c r="O244" s="43" t="s">
        <v>307</v>
      </c>
      <c r="P244" s="43">
        <v>2021</v>
      </c>
      <c r="Q244" s="43" t="s">
        <v>308</v>
      </c>
      <c r="R244" s="43" t="s">
        <v>210</v>
      </c>
      <c r="S244" s="38">
        <v>671</v>
      </c>
      <c r="T244" s="38">
        <v>574</v>
      </c>
    </row>
    <row r="245" spans="1:20" s="38" customFormat="1" hidden="1" x14ac:dyDescent="0.3">
      <c r="A245" s="43"/>
      <c r="B245" s="43" t="str">
        <f t="shared" si="3"/>
        <v>Idaho1</v>
      </c>
      <c r="C245" s="43" t="s">
        <v>181</v>
      </c>
      <c r="D245" s="43" t="s">
        <v>33</v>
      </c>
      <c r="E245" s="43" t="s">
        <v>182</v>
      </c>
      <c r="F245" s="43">
        <v>6948</v>
      </c>
      <c r="G245" s="43">
        <v>6136</v>
      </c>
      <c r="H245" s="43">
        <v>1</v>
      </c>
      <c r="I245" s="43" t="s">
        <v>4</v>
      </c>
      <c r="J245" s="43"/>
      <c r="K245" s="43"/>
      <c r="L245" s="43"/>
      <c r="M245" s="43" t="s">
        <v>96</v>
      </c>
      <c r="N245" s="43" t="s">
        <v>95</v>
      </c>
      <c r="O245" s="43" t="s">
        <v>307</v>
      </c>
      <c r="P245" s="43">
        <v>2021</v>
      </c>
      <c r="Q245" s="43" t="s">
        <v>308</v>
      </c>
      <c r="R245" s="43" t="s">
        <v>210</v>
      </c>
      <c r="S245" s="38">
        <v>2984</v>
      </c>
      <c r="T245" s="38">
        <v>1621</v>
      </c>
    </row>
    <row r="246" spans="1:20" s="38" customFormat="1" hidden="1" x14ac:dyDescent="0.3">
      <c r="A246" s="43"/>
      <c r="B246" s="43" t="str">
        <f t="shared" si="3"/>
        <v>Idaho2</v>
      </c>
      <c r="C246" s="43" t="s">
        <v>181</v>
      </c>
      <c r="D246" s="43" t="s">
        <v>33</v>
      </c>
      <c r="E246" s="43" t="s">
        <v>142</v>
      </c>
      <c r="F246" s="43">
        <v>3904</v>
      </c>
      <c r="G246" s="43">
        <v>2411</v>
      </c>
      <c r="H246" s="43">
        <v>2</v>
      </c>
      <c r="I246" s="43" t="s">
        <v>4</v>
      </c>
      <c r="J246" s="43"/>
      <c r="K246" s="43"/>
      <c r="L246" s="43"/>
      <c r="M246" s="43" t="s">
        <v>98</v>
      </c>
      <c r="N246" s="43" t="s">
        <v>97</v>
      </c>
      <c r="O246" s="43" t="s">
        <v>307</v>
      </c>
      <c r="P246" s="43">
        <v>2021</v>
      </c>
      <c r="Q246" s="43" t="s">
        <v>308</v>
      </c>
      <c r="R246" s="43" t="s">
        <v>210</v>
      </c>
      <c r="S246" s="38">
        <v>182</v>
      </c>
      <c r="T246" s="38">
        <v>138</v>
      </c>
    </row>
    <row r="247" spans="1:20" s="38" customFormat="1" hidden="1" x14ac:dyDescent="0.3">
      <c r="A247" s="43"/>
      <c r="B247" s="43" t="str">
        <f t="shared" si="3"/>
        <v>Georgia1</v>
      </c>
      <c r="C247" s="43" t="s">
        <v>183</v>
      </c>
      <c r="D247" s="43" t="s">
        <v>27</v>
      </c>
      <c r="E247" s="43" t="s">
        <v>5</v>
      </c>
      <c r="F247" s="43">
        <v>54486</v>
      </c>
      <c r="G247" s="43">
        <v>27049</v>
      </c>
      <c r="H247" s="43">
        <v>1</v>
      </c>
      <c r="I247" s="43" t="s">
        <v>4</v>
      </c>
      <c r="J247" s="43"/>
      <c r="K247" s="43"/>
      <c r="L247" s="43"/>
      <c r="M247" s="43" t="s">
        <v>100</v>
      </c>
      <c r="N247" s="43" t="s">
        <v>99</v>
      </c>
      <c r="O247" s="43" t="s">
        <v>307</v>
      </c>
      <c r="P247" s="43">
        <v>2021</v>
      </c>
      <c r="Q247" s="43" t="s">
        <v>308</v>
      </c>
      <c r="R247" s="43" t="s">
        <v>210</v>
      </c>
      <c r="S247" s="38">
        <v>844</v>
      </c>
      <c r="T247" s="38">
        <v>1016</v>
      </c>
    </row>
    <row r="248" spans="1:20" s="38" customFormat="1" hidden="1" x14ac:dyDescent="0.3">
      <c r="A248" s="43"/>
      <c r="B248" s="43" t="str">
        <f t="shared" si="3"/>
        <v>Georgia2</v>
      </c>
      <c r="C248" s="43" t="s">
        <v>183</v>
      </c>
      <c r="D248" s="43" t="s">
        <v>27</v>
      </c>
      <c r="E248" s="43" t="s">
        <v>3</v>
      </c>
      <c r="F248" s="43">
        <v>25262</v>
      </c>
      <c r="G248" s="43">
        <v>10393</v>
      </c>
      <c r="H248" s="43">
        <v>2</v>
      </c>
      <c r="I248" s="43" t="s">
        <v>4</v>
      </c>
      <c r="J248" s="43"/>
      <c r="K248" s="43"/>
      <c r="L248" s="43"/>
      <c r="M248" s="43" t="s">
        <v>104</v>
      </c>
      <c r="N248" s="43" t="s">
        <v>103</v>
      </c>
      <c r="O248" s="43" t="s">
        <v>307</v>
      </c>
      <c r="P248" s="43">
        <v>2021</v>
      </c>
      <c r="Q248" s="43" t="s">
        <v>308</v>
      </c>
      <c r="R248" s="43" t="s">
        <v>210</v>
      </c>
      <c r="S248" s="38">
        <v>472</v>
      </c>
      <c r="T248" s="38">
        <v>180</v>
      </c>
    </row>
    <row r="249" spans="1:20" s="38" customFormat="1" hidden="1" x14ac:dyDescent="0.3">
      <c r="A249" s="43"/>
      <c r="B249" s="43" t="str">
        <f t="shared" si="3"/>
        <v>Georgia3</v>
      </c>
      <c r="C249" s="43" t="s">
        <v>183</v>
      </c>
      <c r="D249" s="43" t="s">
        <v>27</v>
      </c>
      <c r="E249" s="43" t="s">
        <v>6</v>
      </c>
      <c r="F249" s="43">
        <v>19484</v>
      </c>
      <c r="G249" s="43">
        <v>18493</v>
      </c>
      <c r="H249" s="43">
        <v>3</v>
      </c>
      <c r="I249" s="43" t="s">
        <v>4</v>
      </c>
      <c r="J249" s="43"/>
      <c r="K249" s="43"/>
      <c r="L249" s="43"/>
      <c r="M249" s="43" t="s">
        <v>108</v>
      </c>
      <c r="N249" s="43" t="s">
        <v>107</v>
      </c>
      <c r="O249" s="43" t="s">
        <v>307</v>
      </c>
      <c r="P249" s="43">
        <v>2021</v>
      </c>
      <c r="Q249" s="43" t="s">
        <v>308</v>
      </c>
      <c r="R249" s="43" t="s">
        <v>210</v>
      </c>
      <c r="S249" s="38">
        <v>708</v>
      </c>
      <c r="T249" s="38">
        <v>532</v>
      </c>
    </row>
    <row r="250" spans="1:20" s="38" customFormat="1" hidden="1" x14ac:dyDescent="0.3">
      <c r="A250" s="43"/>
      <c r="B250" s="43" t="str">
        <f t="shared" si="3"/>
        <v>Connecticut1</v>
      </c>
      <c r="C250" s="43" t="s">
        <v>158</v>
      </c>
      <c r="D250" s="43" t="s">
        <v>21</v>
      </c>
      <c r="E250" s="43" t="s">
        <v>3</v>
      </c>
      <c r="F250" s="43">
        <v>33540</v>
      </c>
      <c r="G250" s="43">
        <v>22753</v>
      </c>
      <c r="H250" s="43">
        <v>1</v>
      </c>
      <c r="I250" s="43" t="s">
        <v>4</v>
      </c>
      <c r="J250" s="43"/>
      <c r="K250" s="43"/>
      <c r="L250" s="43"/>
      <c r="M250" s="43" t="s">
        <v>106</v>
      </c>
      <c r="N250" s="43" t="s">
        <v>105</v>
      </c>
      <c r="O250" s="43" t="s">
        <v>307</v>
      </c>
      <c r="P250" s="43">
        <v>2021</v>
      </c>
      <c r="Q250" s="43" t="s">
        <v>308</v>
      </c>
      <c r="R250" s="43" t="s">
        <v>210</v>
      </c>
      <c r="S250" s="38">
        <v>2004</v>
      </c>
      <c r="T250" s="38">
        <v>2420</v>
      </c>
    </row>
    <row r="251" spans="1:20" s="38" customFormat="1" hidden="1" x14ac:dyDescent="0.3">
      <c r="A251" s="43"/>
      <c r="B251" s="43" t="str">
        <f t="shared" si="3"/>
        <v>Connecticut2</v>
      </c>
      <c r="C251" s="43" t="s">
        <v>158</v>
      </c>
      <c r="D251" s="43" t="s">
        <v>21</v>
      </c>
      <c r="E251" s="43" t="s">
        <v>232</v>
      </c>
      <c r="F251" s="43">
        <v>13869</v>
      </c>
      <c r="G251" s="43">
        <v>14122</v>
      </c>
      <c r="H251" s="43">
        <v>2</v>
      </c>
      <c r="I251" s="43" t="s">
        <v>4</v>
      </c>
      <c r="J251" s="43"/>
      <c r="K251" s="43"/>
      <c r="L251" s="43"/>
      <c r="M251" s="43"/>
      <c r="N251" s="43"/>
      <c r="O251" s="43"/>
      <c r="P251" s="43"/>
      <c r="Q251" s="43"/>
      <c r="R251" s="43"/>
    </row>
    <row r="252" spans="1:20" s="38" customFormat="1" hidden="1" x14ac:dyDescent="0.3">
      <c r="A252" s="43"/>
      <c r="B252" s="43" t="str">
        <f t="shared" si="3"/>
        <v>Connecticut3</v>
      </c>
      <c r="C252" s="43" t="s">
        <v>158</v>
      </c>
      <c r="D252" s="43" t="s">
        <v>21</v>
      </c>
      <c r="E252" s="43" t="s">
        <v>6</v>
      </c>
      <c r="F252" s="43">
        <v>5100</v>
      </c>
      <c r="G252" s="43">
        <v>3236</v>
      </c>
      <c r="H252" s="43">
        <v>3</v>
      </c>
      <c r="I252" s="43" t="s">
        <v>4</v>
      </c>
      <c r="J252" s="43"/>
      <c r="K252" s="43"/>
      <c r="L252" s="43"/>
      <c r="M252" s="43"/>
      <c r="N252" s="43"/>
      <c r="O252" s="43"/>
      <c r="P252" s="43"/>
      <c r="Q252" s="43"/>
      <c r="R252" s="43"/>
    </row>
    <row r="253" spans="1:20" s="38" customFormat="1" hidden="1" x14ac:dyDescent="0.3">
      <c r="A253" s="43"/>
      <c r="B253" s="43" t="str">
        <f t="shared" si="3"/>
        <v>Connecticut4</v>
      </c>
      <c r="C253" s="43" t="s">
        <v>158</v>
      </c>
      <c r="D253" s="43" t="s">
        <v>21</v>
      </c>
      <c r="E253" s="43" t="s">
        <v>7</v>
      </c>
      <c r="F253" s="43">
        <v>3246</v>
      </c>
      <c r="G253" s="43">
        <v>0</v>
      </c>
      <c r="H253" s="43">
        <v>4</v>
      </c>
      <c r="I253" s="43" t="s">
        <v>4</v>
      </c>
      <c r="J253" s="43"/>
      <c r="K253" s="43"/>
      <c r="L253" s="43"/>
      <c r="M253" s="43"/>
      <c r="N253" s="43"/>
      <c r="O253" s="43"/>
      <c r="P253" s="43"/>
      <c r="Q253" s="43"/>
      <c r="R253" s="43"/>
    </row>
    <row r="254" spans="1:20" s="38" customFormat="1" hidden="1" x14ac:dyDescent="0.3">
      <c r="A254" s="43"/>
      <c r="B254" s="43" t="str">
        <f t="shared" si="3"/>
        <v>Connecticut5</v>
      </c>
      <c r="C254" s="43" t="s">
        <v>158</v>
      </c>
      <c r="D254" s="43" t="s">
        <v>21</v>
      </c>
      <c r="E254" s="43" t="s">
        <v>156</v>
      </c>
      <c r="F254" s="43">
        <v>2447</v>
      </c>
      <c r="G254" s="43">
        <v>1354</v>
      </c>
      <c r="H254" s="43">
        <v>5</v>
      </c>
      <c r="I254" s="43" t="s">
        <v>4</v>
      </c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1:20" s="38" customFormat="1" hidden="1" x14ac:dyDescent="0.3">
      <c r="A255" s="43"/>
      <c r="B255" s="43" t="str">
        <f t="shared" si="3"/>
        <v>Georgia4</v>
      </c>
      <c r="C255" s="43" t="s">
        <v>183</v>
      </c>
      <c r="D255" s="43" t="s">
        <v>27</v>
      </c>
      <c r="E255" s="43" t="s">
        <v>233</v>
      </c>
      <c r="F255" s="43">
        <v>5774</v>
      </c>
      <c r="G255" s="43">
        <v>5569</v>
      </c>
      <c r="H255" s="43">
        <v>4</v>
      </c>
      <c r="I255" s="43" t="s">
        <v>4</v>
      </c>
      <c r="J255" s="43"/>
      <c r="K255" s="43"/>
      <c r="L255" s="43"/>
      <c r="M255" s="43"/>
      <c r="N255" s="43"/>
      <c r="O255" s="43"/>
      <c r="P255" s="43"/>
      <c r="Q255" s="43"/>
      <c r="R255" s="43"/>
    </row>
    <row r="256" spans="1:20" s="38" customFormat="1" hidden="1" x14ac:dyDescent="0.3">
      <c r="A256" s="43"/>
      <c r="B256" s="43" t="str">
        <f t="shared" si="3"/>
        <v>Georgia5</v>
      </c>
      <c r="C256" s="43" t="s">
        <v>183</v>
      </c>
      <c r="D256" s="43" t="s">
        <v>27</v>
      </c>
      <c r="E256" s="43" t="s">
        <v>232</v>
      </c>
      <c r="F256" s="43">
        <v>4132</v>
      </c>
      <c r="G256" s="43">
        <v>3664</v>
      </c>
      <c r="H256" s="43">
        <v>5</v>
      </c>
      <c r="I256" s="43" t="s">
        <v>4</v>
      </c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1:18" s="38" customFormat="1" hidden="1" x14ac:dyDescent="0.3">
      <c r="A257" s="43"/>
      <c r="B257" s="43" t="str">
        <f t="shared" si="3"/>
        <v>Arizona1</v>
      </c>
      <c r="C257" s="43" t="s">
        <v>184</v>
      </c>
      <c r="D257" s="43" t="s">
        <v>15</v>
      </c>
      <c r="E257" s="43" t="s">
        <v>3</v>
      </c>
      <c r="F257" s="43">
        <v>54907</v>
      </c>
      <c r="G257" s="43">
        <v>49142</v>
      </c>
      <c r="H257" s="43">
        <v>1</v>
      </c>
      <c r="I257" s="43" t="s">
        <v>4</v>
      </c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1:18" s="38" customFormat="1" hidden="1" x14ac:dyDescent="0.3">
      <c r="A258" s="43"/>
      <c r="B258" s="43" t="str">
        <f t="shared" si="3"/>
        <v>Arizona2</v>
      </c>
      <c r="C258" s="43" t="s">
        <v>184</v>
      </c>
      <c r="D258" s="43" t="s">
        <v>15</v>
      </c>
      <c r="E258" s="43" t="s">
        <v>185</v>
      </c>
      <c r="F258" s="43">
        <v>16200</v>
      </c>
      <c r="G258" s="43">
        <v>16154</v>
      </c>
      <c r="H258" s="43">
        <v>2</v>
      </c>
      <c r="I258" s="43" t="s">
        <v>4</v>
      </c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1:18" s="38" customFormat="1" hidden="1" x14ac:dyDescent="0.3">
      <c r="A259" s="43"/>
      <c r="B259" s="43" t="str">
        <f t="shared" si="3"/>
        <v>Arizona3</v>
      </c>
      <c r="C259" s="43" t="s">
        <v>184</v>
      </c>
      <c r="D259" s="43" t="s">
        <v>15</v>
      </c>
      <c r="E259" s="43" t="s">
        <v>186</v>
      </c>
      <c r="F259" s="43">
        <v>15377</v>
      </c>
      <c r="G259" s="43">
        <v>15560</v>
      </c>
      <c r="H259" s="43">
        <v>3</v>
      </c>
      <c r="I259" s="43" t="s">
        <v>4</v>
      </c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1:18" s="38" customFormat="1" hidden="1" x14ac:dyDescent="0.3">
      <c r="A260" s="43"/>
      <c r="B260" s="43" t="str">
        <f t="shared" si="3"/>
        <v>Arizona4</v>
      </c>
      <c r="C260" s="43" t="s">
        <v>184</v>
      </c>
      <c r="D260" s="43" t="s">
        <v>15</v>
      </c>
      <c r="E260" s="43" t="s">
        <v>6</v>
      </c>
      <c r="F260" s="43">
        <v>14491</v>
      </c>
      <c r="G260" s="43">
        <v>10604</v>
      </c>
      <c r="H260" s="43">
        <v>4</v>
      </c>
      <c r="I260" s="43" t="s">
        <v>4</v>
      </c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1:18" s="38" customFormat="1" hidden="1" x14ac:dyDescent="0.3">
      <c r="A261" s="43"/>
      <c r="B261" s="43" t="str">
        <f t="shared" si="3"/>
        <v>Arizona5</v>
      </c>
      <c r="C261" s="43" t="s">
        <v>184</v>
      </c>
      <c r="D261" s="43" t="s">
        <v>15</v>
      </c>
      <c r="E261" s="43" t="s">
        <v>153</v>
      </c>
      <c r="F261" s="43">
        <v>8946</v>
      </c>
      <c r="G261" s="43">
        <v>8332</v>
      </c>
      <c r="H261" s="43">
        <v>5</v>
      </c>
      <c r="I261" s="43" t="s">
        <v>4</v>
      </c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1:18" s="38" customFormat="1" hidden="1" x14ac:dyDescent="0.3">
      <c r="A262" s="43"/>
      <c r="B262" s="43" t="str">
        <f t="shared" si="3"/>
        <v>Mississippi1</v>
      </c>
      <c r="C262" s="43" t="s">
        <v>187</v>
      </c>
      <c r="D262" s="43" t="s">
        <v>57</v>
      </c>
      <c r="E262" s="43" t="s">
        <v>3</v>
      </c>
      <c r="F262" s="43">
        <v>13799</v>
      </c>
      <c r="G262" s="43">
        <v>8281</v>
      </c>
      <c r="H262" s="43">
        <v>1</v>
      </c>
      <c r="I262" s="43" t="s">
        <v>4</v>
      </c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1:18" s="38" customFormat="1" hidden="1" x14ac:dyDescent="0.3">
      <c r="A263" s="43"/>
      <c r="B263" s="43" t="str">
        <f t="shared" si="3"/>
        <v>Mississippi2</v>
      </c>
      <c r="C263" s="43" t="s">
        <v>187</v>
      </c>
      <c r="D263" s="43" t="s">
        <v>57</v>
      </c>
      <c r="E263" s="43" t="s">
        <v>6</v>
      </c>
      <c r="F263" s="43">
        <v>12591</v>
      </c>
      <c r="G263" s="43">
        <v>11288</v>
      </c>
      <c r="H263" s="43">
        <v>2</v>
      </c>
      <c r="I263" s="43" t="s">
        <v>4</v>
      </c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1:18" s="38" customFormat="1" hidden="1" x14ac:dyDescent="0.3">
      <c r="A264" s="43"/>
      <c r="B264" s="43" t="str">
        <f t="shared" si="3"/>
        <v>Mississippi3</v>
      </c>
      <c r="C264" s="43" t="s">
        <v>187</v>
      </c>
      <c r="D264" s="43" t="s">
        <v>57</v>
      </c>
      <c r="E264" s="43" t="s">
        <v>5</v>
      </c>
      <c r="F264" s="43">
        <v>11526</v>
      </c>
      <c r="G264" s="43">
        <v>8472</v>
      </c>
      <c r="H264" s="43">
        <v>3</v>
      </c>
      <c r="I264" s="43" t="s">
        <v>4</v>
      </c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1:18" s="38" customFormat="1" hidden="1" x14ac:dyDescent="0.3">
      <c r="A265" s="43"/>
      <c r="B265" s="43" t="str">
        <f t="shared" si="3"/>
        <v>Mississippi4</v>
      </c>
      <c r="C265" s="43" t="s">
        <v>187</v>
      </c>
      <c r="D265" s="43" t="s">
        <v>57</v>
      </c>
      <c r="E265" s="43" t="s">
        <v>233</v>
      </c>
      <c r="F265" s="43">
        <v>2192</v>
      </c>
      <c r="G265" s="43">
        <v>2258</v>
      </c>
      <c r="H265" s="43">
        <v>4</v>
      </c>
      <c r="I265" s="43" t="s">
        <v>4</v>
      </c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1:18" s="38" customFormat="1" hidden="1" x14ac:dyDescent="0.3">
      <c r="A266" s="43"/>
      <c r="B266" s="43" t="str">
        <f t="shared" si="3"/>
        <v>Mississippi5</v>
      </c>
      <c r="C266" s="43" t="s">
        <v>187</v>
      </c>
      <c r="D266" s="43" t="s">
        <v>57</v>
      </c>
      <c r="E266" s="43" t="s">
        <v>7</v>
      </c>
      <c r="F266" s="43">
        <v>1011</v>
      </c>
      <c r="G266" s="43">
        <v>0</v>
      </c>
      <c r="H266" s="43">
        <v>5</v>
      </c>
      <c r="I266" s="43" t="s">
        <v>4</v>
      </c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1:18" s="38" customFormat="1" hidden="1" x14ac:dyDescent="0.3">
      <c r="A267" s="43"/>
      <c r="B267" s="43" t="str">
        <f t="shared" si="3"/>
        <v>Tennessee1</v>
      </c>
      <c r="C267" s="43" t="s">
        <v>188</v>
      </c>
      <c r="D267" s="43" t="s">
        <v>93</v>
      </c>
      <c r="E267" s="43" t="s">
        <v>3</v>
      </c>
      <c r="F267" s="43">
        <v>64255</v>
      </c>
      <c r="G267" s="43">
        <v>61503</v>
      </c>
      <c r="H267" s="43">
        <v>1</v>
      </c>
      <c r="I267" s="43" t="s">
        <v>4</v>
      </c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1:18" s="38" customFormat="1" hidden="1" x14ac:dyDescent="0.3">
      <c r="A268" s="43"/>
      <c r="B268" s="43" t="str">
        <f t="shared" si="3"/>
        <v>Tennessee2</v>
      </c>
      <c r="C268" s="43" t="s">
        <v>188</v>
      </c>
      <c r="D268" s="43" t="s">
        <v>93</v>
      </c>
      <c r="E268" s="43" t="s">
        <v>189</v>
      </c>
      <c r="F268" s="43">
        <v>21783</v>
      </c>
      <c r="G268" s="43">
        <v>20157</v>
      </c>
      <c r="H268" s="43">
        <v>2</v>
      </c>
      <c r="I268" s="43" t="s">
        <v>4</v>
      </c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1:18" s="38" customFormat="1" hidden="1" x14ac:dyDescent="0.3">
      <c r="A269" s="43"/>
      <c r="B269" s="43" t="str">
        <f t="shared" si="3"/>
        <v>Tennessee3</v>
      </c>
      <c r="C269" s="43" t="s">
        <v>188</v>
      </c>
      <c r="D269" s="43" t="s">
        <v>93</v>
      </c>
      <c r="E269" s="43" t="s">
        <v>232</v>
      </c>
      <c r="F269" s="43">
        <v>14306</v>
      </c>
      <c r="G269" s="43">
        <v>13109</v>
      </c>
      <c r="H269" s="43">
        <v>3</v>
      </c>
      <c r="I269" s="43" t="s">
        <v>4</v>
      </c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1:18" s="38" customFormat="1" hidden="1" x14ac:dyDescent="0.3">
      <c r="A270" s="43"/>
      <c r="B270" s="43" t="str">
        <f t="shared" si="3"/>
        <v>Tennessee4</v>
      </c>
      <c r="C270" s="43" t="s">
        <v>188</v>
      </c>
      <c r="D270" s="43" t="s">
        <v>93</v>
      </c>
      <c r="E270" s="43" t="s">
        <v>5</v>
      </c>
      <c r="F270" s="43">
        <v>13958</v>
      </c>
      <c r="G270" s="43">
        <v>10179</v>
      </c>
      <c r="H270" s="43">
        <v>4</v>
      </c>
      <c r="I270" s="43" t="s">
        <v>4</v>
      </c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1:18" s="38" customFormat="1" hidden="1" x14ac:dyDescent="0.3">
      <c r="A271" s="43"/>
      <c r="B271" s="43" t="str">
        <f t="shared" si="3"/>
        <v>Tennessee5</v>
      </c>
      <c r="C271" s="43" t="s">
        <v>188</v>
      </c>
      <c r="D271" s="43" t="s">
        <v>93</v>
      </c>
      <c r="E271" s="43" t="s">
        <v>233</v>
      </c>
      <c r="F271" s="43">
        <v>8138</v>
      </c>
      <c r="G271" s="43">
        <v>8244</v>
      </c>
      <c r="H271" s="43">
        <v>5</v>
      </c>
      <c r="I271" s="43" t="s">
        <v>4</v>
      </c>
      <c r="J271" s="43"/>
      <c r="K271" s="43"/>
      <c r="L271" s="43"/>
      <c r="M271" s="43"/>
      <c r="N271" s="43"/>
      <c r="O271" s="43"/>
      <c r="P271" s="43"/>
      <c r="Q271" s="43"/>
      <c r="R271" s="43"/>
    </row>
    <row r="272" spans="1:18" s="38" customFormat="1" hidden="1" x14ac:dyDescent="0.3">
      <c r="A272" s="43"/>
      <c r="B272" s="43" t="str">
        <f t="shared" si="3"/>
        <v>North Carolina1</v>
      </c>
      <c r="C272" s="43" t="s">
        <v>190</v>
      </c>
      <c r="D272" s="43" t="s">
        <v>61</v>
      </c>
      <c r="E272" s="43" t="s">
        <v>3</v>
      </c>
      <c r="F272" s="43">
        <v>32850</v>
      </c>
      <c r="G272" s="43">
        <v>27180</v>
      </c>
      <c r="H272" s="43">
        <v>1</v>
      </c>
      <c r="I272" s="43" t="s">
        <v>4</v>
      </c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1:18" s="38" customFormat="1" hidden="1" x14ac:dyDescent="0.3">
      <c r="A273" s="43"/>
      <c r="B273" s="43" t="str">
        <f t="shared" si="3"/>
        <v>North Carolina2</v>
      </c>
      <c r="C273" s="43" t="s">
        <v>190</v>
      </c>
      <c r="D273" s="43" t="s">
        <v>61</v>
      </c>
      <c r="E273" s="43" t="s">
        <v>5</v>
      </c>
      <c r="F273" s="43">
        <v>24656</v>
      </c>
      <c r="G273" s="43">
        <v>17503</v>
      </c>
      <c r="H273" s="43">
        <v>2</v>
      </c>
      <c r="I273" s="43" t="s">
        <v>4</v>
      </c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1:18" s="38" customFormat="1" hidden="1" x14ac:dyDescent="0.3">
      <c r="A274" s="43"/>
      <c r="B274" s="43" t="str">
        <f t="shared" si="3"/>
        <v>North Carolina3</v>
      </c>
      <c r="C274" s="43" t="s">
        <v>190</v>
      </c>
      <c r="D274" s="43" t="s">
        <v>61</v>
      </c>
      <c r="E274" s="43" t="s">
        <v>7</v>
      </c>
      <c r="F274" s="43">
        <v>2181</v>
      </c>
      <c r="G274" s="43">
        <v>468</v>
      </c>
      <c r="H274" s="43">
        <v>3</v>
      </c>
      <c r="I274" s="43" t="s">
        <v>4</v>
      </c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1:18" s="38" customFormat="1" hidden="1" x14ac:dyDescent="0.3">
      <c r="A275" s="43"/>
      <c r="B275" s="43" t="str">
        <f t="shared" si="3"/>
        <v>North Carolina4</v>
      </c>
      <c r="C275" s="43" t="s">
        <v>190</v>
      </c>
      <c r="D275" s="43" t="s">
        <v>61</v>
      </c>
      <c r="E275" s="43" t="s">
        <v>6</v>
      </c>
      <c r="F275" s="43">
        <v>1674</v>
      </c>
      <c r="G275" s="43">
        <v>606</v>
      </c>
      <c r="H275" s="43">
        <v>4</v>
      </c>
      <c r="I275" s="43" t="s">
        <v>4</v>
      </c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1:18" s="38" customFormat="1" hidden="1" x14ac:dyDescent="0.3">
      <c r="A276" s="43"/>
      <c r="B276" s="43" t="str">
        <f t="shared" si="3"/>
        <v>North Carolina5</v>
      </c>
      <c r="C276" s="43" t="s">
        <v>190</v>
      </c>
      <c r="D276" s="43" t="s">
        <v>61</v>
      </c>
      <c r="E276" s="43" t="s">
        <v>233</v>
      </c>
      <c r="F276" s="43">
        <v>1427</v>
      </c>
      <c r="G276" s="43">
        <v>1170</v>
      </c>
      <c r="H276" s="43">
        <v>5</v>
      </c>
      <c r="I276" s="43" t="s">
        <v>4</v>
      </c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1:18" s="38" customFormat="1" hidden="1" x14ac:dyDescent="0.3">
      <c r="A277" s="43"/>
      <c r="B277" s="43" t="str">
        <f t="shared" si="3"/>
        <v>Nebraska1</v>
      </c>
      <c r="C277" s="43" t="s">
        <v>191</v>
      </c>
      <c r="D277" s="43" t="s">
        <v>65</v>
      </c>
      <c r="E277" s="43" t="s">
        <v>3</v>
      </c>
      <c r="F277" s="43">
        <v>9177</v>
      </c>
      <c r="G277" s="43">
        <v>7508</v>
      </c>
      <c r="H277" s="43">
        <v>1</v>
      </c>
      <c r="I277" s="43" t="s">
        <v>4</v>
      </c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1:18" s="38" customFormat="1" hidden="1" x14ac:dyDescent="0.3">
      <c r="A278" s="43"/>
      <c r="B278" s="43" t="str">
        <f t="shared" si="3"/>
        <v>Nebraska2</v>
      </c>
      <c r="C278" s="43" t="s">
        <v>191</v>
      </c>
      <c r="D278" s="43" t="s">
        <v>65</v>
      </c>
      <c r="E278" s="43" t="s">
        <v>5</v>
      </c>
      <c r="F278" s="43">
        <v>706</v>
      </c>
      <c r="G278" s="43">
        <v>467</v>
      </c>
      <c r="H278" s="43">
        <v>2</v>
      </c>
      <c r="I278" s="43" t="s">
        <v>4</v>
      </c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1:18" s="38" customFormat="1" hidden="1" x14ac:dyDescent="0.3">
      <c r="A279" s="43"/>
      <c r="B279" s="43" t="str">
        <f t="shared" si="3"/>
        <v>Nebraska3</v>
      </c>
      <c r="C279" s="43" t="s">
        <v>191</v>
      </c>
      <c r="D279" s="43" t="s">
        <v>65</v>
      </c>
      <c r="E279" s="43" t="s">
        <v>7</v>
      </c>
      <c r="F279" s="43">
        <v>410</v>
      </c>
      <c r="G279" s="43">
        <v>238</v>
      </c>
      <c r="H279" s="43">
        <v>3</v>
      </c>
      <c r="I279" s="43" t="s">
        <v>4</v>
      </c>
      <c r="J279" s="43"/>
      <c r="K279" s="43"/>
      <c r="L279" s="43"/>
      <c r="M279" s="43"/>
      <c r="N279" s="43"/>
      <c r="O279" s="43"/>
      <c r="P279" s="43"/>
      <c r="Q279" s="43"/>
      <c r="R279" s="43"/>
    </row>
    <row r="280" spans="1:18" s="38" customFormat="1" hidden="1" x14ac:dyDescent="0.3">
      <c r="A280" s="43"/>
      <c r="B280" s="43" t="str">
        <f t="shared" si="3"/>
        <v>West Virginia1</v>
      </c>
      <c r="C280" s="43" t="s">
        <v>192</v>
      </c>
      <c r="D280" s="43" t="s">
        <v>107</v>
      </c>
      <c r="E280" s="43" t="s">
        <v>5</v>
      </c>
      <c r="F280" s="43">
        <v>7685</v>
      </c>
      <c r="G280" s="43">
        <v>2639</v>
      </c>
      <c r="H280" s="43">
        <v>1</v>
      </c>
      <c r="I280" s="43" t="s">
        <v>4</v>
      </c>
      <c r="J280" s="43"/>
      <c r="K280" s="43"/>
      <c r="L280" s="43"/>
      <c r="M280" s="43"/>
      <c r="N280" s="43"/>
      <c r="O280" s="43"/>
      <c r="P280" s="43"/>
      <c r="Q280" s="43"/>
      <c r="R280" s="43"/>
    </row>
    <row r="281" spans="1:18" s="38" customFormat="1" hidden="1" x14ac:dyDescent="0.3">
      <c r="A281" s="43"/>
      <c r="B281" s="43" t="str">
        <f t="shared" si="3"/>
        <v>West Virginia2</v>
      </c>
      <c r="C281" s="43" t="s">
        <v>192</v>
      </c>
      <c r="D281" s="43" t="s">
        <v>107</v>
      </c>
      <c r="E281" s="43" t="s">
        <v>3</v>
      </c>
      <c r="F281" s="43">
        <v>6316</v>
      </c>
      <c r="G281" s="43">
        <v>4124</v>
      </c>
      <c r="H281" s="43">
        <v>2</v>
      </c>
      <c r="I281" s="43" t="s">
        <v>4</v>
      </c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1:18" s="38" customFormat="1" hidden="1" x14ac:dyDescent="0.3">
      <c r="A282" s="43"/>
      <c r="B282" s="43" t="str">
        <f t="shared" si="3"/>
        <v>West Virginia3</v>
      </c>
      <c r="C282" s="43" t="s">
        <v>192</v>
      </c>
      <c r="D282" s="43" t="s">
        <v>107</v>
      </c>
      <c r="E282" s="43" t="s">
        <v>7</v>
      </c>
      <c r="F282" s="43">
        <v>3184</v>
      </c>
      <c r="G282" s="43">
        <v>1526</v>
      </c>
      <c r="H282" s="43">
        <v>3</v>
      </c>
      <c r="I282" s="43" t="s">
        <v>4</v>
      </c>
      <c r="J282" s="43"/>
      <c r="K282" s="43"/>
      <c r="L282" s="43"/>
      <c r="M282" s="43"/>
      <c r="N282" s="43"/>
      <c r="O282" s="43"/>
      <c r="P282" s="43"/>
      <c r="Q282" s="43"/>
      <c r="R282" s="43"/>
    </row>
    <row r="283" spans="1:18" s="38" customFormat="1" hidden="1" x14ac:dyDescent="0.3">
      <c r="A283" s="43"/>
      <c r="B283" s="43" t="str">
        <f t="shared" si="3"/>
        <v>Hawaii1</v>
      </c>
      <c r="C283" s="43" t="s">
        <v>193</v>
      </c>
      <c r="D283" s="43" t="s">
        <v>29</v>
      </c>
      <c r="E283" s="43" t="s">
        <v>3</v>
      </c>
      <c r="F283" s="43">
        <v>17791</v>
      </c>
      <c r="G283" s="43">
        <v>17114</v>
      </c>
      <c r="H283" s="43">
        <v>1</v>
      </c>
      <c r="I283" s="43" t="s">
        <v>4</v>
      </c>
      <c r="J283" s="43"/>
      <c r="K283" s="43"/>
      <c r="L283" s="43"/>
      <c r="M283" s="43"/>
      <c r="N283" s="43"/>
      <c r="O283" s="43"/>
      <c r="P283" s="43"/>
      <c r="Q283" s="43"/>
      <c r="R283" s="43"/>
    </row>
    <row r="284" spans="1:18" s="38" customFormat="1" hidden="1" x14ac:dyDescent="0.3">
      <c r="A284" s="43"/>
      <c r="B284" s="43" t="str">
        <f t="shared" si="3"/>
        <v>Hawaii2</v>
      </c>
      <c r="C284" s="43" t="s">
        <v>193</v>
      </c>
      <c r="D284" s="43" t="s">
        <v>29</v>
      </c>
      <c r="E284" s="43" t="s">
        <v>6</v>
      </c>
      <c r="F284" s="43">
        <v>4477</v>
      </c>
      <c r="G284" s="43">
        <v>4073</v>
      </c>
      <c r="H284" s="43">
        <v>2</v>
      </c>
      <c r="I284" s="43" t="s">
        <v>4</v>
      </c>
      <c r="J284" s="43"/>
      <c r="K284" s="43"/>
      <c r="L284" s="43"/>
      <c r="M284" s="43"/>
      <c r="N284" s="43"/>
      <c r="O284" s="43"/>
      <c r="P284" s="43"/>
      <c r="Q284" s="43"/>
      <c r="R284" s="43"/>
    </row>
    <row r="285" spans="1:18" s="38" customFormat="1" hidden="1" x14ac:dyDescent="0.3">
      <c r="A285" s="43"/>
      <c r="B285" s="43" t="str">
        <f t="shared" si="3"/>
        <v>Hawaii3</v>
      </c>
      <c r="C285" s="43" t="s">
        <v>193</v>
      </c>
      <c r="D285" s="43" t="s">
        <v>29</v>
      </c>
      <c r="E285" s="43" t="s">
        <v>194</v>
      </c>
      <c r="F285" s="43">
        <v>2558</v>
      </c>
      <c r="G285" s="43">
        <v>1950</v>
      </c>
      <c r="H285" s="43">
        <v>3</v>
      </c>
      <c r="I285" s="43" t="s">
        <v>4</v>
      </c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1:18" s="38" customFormat="1" hidden="1" x14ac:dyDescent="0.3">
      <c r="A286" s="43"/>
      <c r="B286" s="43" t="str">
        <f t="shared" si="3"/>
        <v>Hawaii4</v>
      </c>
      <c r="C286" s="43" t="s">
        <v>193</v>
      </c>
      <c r="D286" s="43" t="s">
        <v>29</v>
      </c>
      <c r="E286" s="43" t="s">
        <v>195</v>
      </c>
      <c r="F286" s="43">
        <v>1074</v>
      </c>
      <c r="G286" s="43">
        <v>728</v>
      </c>
      <c r="H286" s="43">
        <v>4</v>
      </c>
      <c r="I286" s="43" t="s">
        <v>4</v>
      </c>
      <c r="J286" s="43"/>
      <c r="K286" s="43"/>
      <c r="L286" s="43"/>
      <c r="M286" s="43"/>
      <c r="N286" s="43"/>
      <c r="O286" s="43"/>
      <c r="P286" s="43"/>
      <c r="Q286" s="43"/>
      <c r="R286" s="43"/>
    </row>
    <row r="287" spans="1:18" s="38" customFormat="1" hidden="1" x14ac:dyDescent="0.3">
      <c r="A287" s="43"/>
      <c r="B287" s="43" t="str">
        <f t="shared" si="3"/>
        <v>Hawaii5</v>
      </c>
      <c r="C287" s="43" t="s">
        <v>193</v>
      </c>
      <c r="D287" s="43" t="s">
        <v>29</v>
      </c>
      <c r="E287" s="43" t="s">
        <v>139</v>
      </c>
      <c r="F287" s="43">
        <v>896</v>
      </c>
      <c r="G287" s="43">
        <v>725</v>
      </c>
      <c r="H287" s="43">
        <v>5</v>
      </c>
      <c r="I287" s="43" t="s">
        <v>4</v>
      </c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1:18" s="38" customFormat="1" hidden="1" x14ac:dyDescent="0.3">
      <c r="A288" s="43"/>
      <c r="B288" s="43" t="str">
        <f t="shared" si="3"/>
        <v>New Mexico1</v>
      </c>
      <c r="C288" s="43" t="s">
        <v>196</v>
      </c>
      <c r="D288" s="43" t="s">
        <v>71</v>
      </c>
      <c r="E288" s="43" t="s">
        <v>197</v>
      </c>
      <c r="F288" s="43">
        <v>11978</v>
      </c>
      <c r="G288" s="43">
        <v>0</v>
      </c>
      <c r="H288" s="43">
        <v>1</v>
      </c>
      <c r="I288" s="43" t="s">
        <v>4</v>
      </c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1:18" s="38" customFormat="1" hidden="1" x14ac:dyDescent="0.3">
      <c r="A289" s="43"/>
      <c r="B289" s="43" t="str">
        <f t="shared" si="3"/>
        <v>New Mexico2</v>
      </c>
      <c r="C289" s="43" t="s">
        <v>196</v>
      </c>
      <c r="D289" s="43" t="s">
        <v>71</v>
      </c>
      <c r="E289" s="43" t="s">
        <v>6</v>
      </c>
      <c r="F289" s="43">
        <v>3094</v>
      </c>
      <c r="G289" s="43">
        <v>366</v>
      </c>
      <c r="H289" s="43">
        <v>2</v>
      </c>
      <c r="I289" s="43" t="s">
        <v>4</v>
      </c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1:18" s="38" customFormat="1" hidden="1" x14ac:dyDescent="0.3">
      <c r="A290" s="43"/>
      <c r="B290" s="43" t="str">
        <f t="shared" si="3"/>
        <v>New Mexico3</v>
      </c>
      <c r="C290" s="43" t="s">
        <v>196</v>
      </c>
      <c r="D290" s="43" t="s">
        <v>71</v>
      </c>
      <c r="E290" s="43" t="s">
        <v>198</v>
      </c>
      <c r="F290" s="43">
        <v>1393</v>
      </c>
      <c r="G290" s="43">
        <v>388</v>
      </c>
      <c r="H290" s="43">
        <v>3</v>
      </c>
      <c r="I290" s="43" t="s">
        <v>4</v>
      </c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1:18" s="38" customFormat="1" hidden="1" x14ac:dyDescent="0.3">
      <c r="A291" s="43"/>
      <c r="B291" s="43" t="str">
        <f t="shared" si="3"/>
        <v>Kentucky1</v>
      </c>
      <c r="C291" s="43" t="s">
        <v>199</v>
      </c>
      <c r="D291" s="43" t="s">
        <v>41</v>
      </c>
      <c r="E291" s="43" t="s">
        <v>232</v>
      </c>
      <c r="F291" s="43">
        <v>20194</v>
      </c>
      <c r="G291" s="43">
        <v>14052</v>
      </c>
      <c r="H291" s="43">
        <v>1</v>
      </c>
      <c r="I291" s="43" t="s">
        <v>4</v>
      </c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1:18" s="38" customFormat="1" hidden="1" x14ac:dyDescent="0.3">
      <c r="A292" s="43"/>
      <c r="B292" s="43" t="str">
        <f t="shared" si="3"/>
        <v>Kentucky2</v>
      </c>
      <c r="C292" s="43" t="s">
        <v>199</v>
      </c>
      <c r="D292" s="43" t="s">
        <v>41</v>
      </c>
      <c r="E292" s="43" t="s">
        <v>5</v>
      </c>
      <c r="F292" s="43">
        <v>11760</v>
      </c>
      <c r="G292" s="43">
        <v>6695</v>
      </c>
      <c r="H292" s="43">
        <v>2</v>
      </c>
      <c r="I292" s="43" t="s">
        <v>4</v>
      </c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1:18" s="38" customFormat="1" hidden="1" x14ac:dyDescent="0.3">
      <c r="A293" s="43"/>
      <c r="B293" s="43" t="str">
        <f t="shared" si="3"/>
        <v>Kentucky3</v>
      </c>
      <c r="C293" s="43" t="s">
        <v>199</v>
      </c>
      <c r="D293" s="43" t="s">
        <v>41</v>
      </c>
      <c r="E293" s="43" t="s">
        <v>6</v>
      </c>
      <c r="F293" s="43">
        <v>10812</v>
      </c>
      <c r="G293" s="43">
        <v>7139</v>
      </c>
      <c r="H293" s="43">
        <v>3</v>
      </c>
      <c r="I293" s="43" t="s">
        <v>4</v>
      </c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1:18" s="38" customFormat="1" hidden="1" x14ac:dyDescent="0.3">
      <c r="A294" s="43"/>
      <c r="B294" s="43" t="str">
        <f t="shared" si="3"/>
        <v>Kentucky4</v>
      </c>
      <c r="C294" s="43" t="s">
        <v>199</v>
      </c>
      <c r="D294" s="43" t="s">
        <v>41</v>
      </c>
      <c r="E294" s="43" t="s">
        <v>3</v>
      </c>
      <c r="F294" s="43">
        <v>6689</v>
      </c>
      <c r="G294" s="43">
        <v>0</v>
      </c>
      <c r="H294" s="43">
        <v>4</v>
      </c>
      <c r="I294" s="43" t="s">
        <v>4</v>
      </c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1:18" s="38" customFormat="1" hidden="1" x14ac:dyDescent="0.3">
      <c r="A295" s="43"/>
      <c r="B295" s="43" t="str">
        <f t="shared" si="3"/>
        <v>Kentucky5</v>
      </c>
      <c r="C295" s="43" t="s">
        <v>199</v>
      </c>
      <c r="D295" s="43" t="s">
        <v>41</v>
      </c>
      <c r="E295" s="43" t="s">
        <v>243</v>
      </c>
      <c r="F295" s="43">
        <v>2103</v>
      </c>
      <c r="G295" s="43">
        <v>2392</v>
      </c>
      <c r="H295" s="43">
        <v>5</v>
      </c>
      <c r="I295" s="43" t="s">
        <v>4</v>
      </c>
      <c r="J295" s="43"/>
      <c r="K295" s="43"/>
      <c r="L295" s="43"/>
      <c r="M295" s="43"/>
      <c r="N295" s="43"/>
      <c r="O295" s="43"/>
      <c r="P295" s="43"/>
      <c r="Q295" s="43"/>
      <c r="R295" s="43"/>
    </row>
    <row r="296" spans="1:18" s="38" customFormat="1" hidden="1" x14ac:dyDescent="0.3">
      <c r="A296" s="43"/>
      <c r="B296" s="43" t="str">
        <f t="shared" si="3"/>
        <v>Utah1</v>
      </c>
      <c r="C296" s="43" t="s">
        <v>200</v>
      </c>
      <c r="D296" s="43" t="s">
        <v>97</v>
      </c>
      <c r="E296" s="43" t="s">
        <v>142</v>
      </c>
      <c r="F296" s="43">
        <v>8074</v>
      </c>
      <c r="G296" s="43">
        <v>7240</v>
      </c>
      <c r="H296" s="43">
        <v>1</v>
      </c>
      <c r="I296" s="43" t="s">
        <v>4</v>
      </c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1:18" s="38" customFormat="1" hidden="1" x14ac:dyDescent="0.3">
      <c r="A297" s="43"/>
      <c r="C297" s="38" t="s">
        <v>200</v>
      </c>
      <c r="D297" s="38" t="s">
        <v>97</v>
      </c>
      <c r="E297" s="38" t="s">
        <v>292</v>
      </c>
      <c r="F297" s="38">
        <v>639</v>
      </c>
      <c r="G297" s="38">
        <v>328</v>
      </c>
      <c r="H297" s="38">
        <v>2</v>
      </c>
      <c r="I297" s="38" t="s">
        <v>4</v>
      </c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1:18" s="38" customFormat="1" hidden="1" x14ac:dyDescent="0.3">
      <c r="A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1:18" s="38" customFormat="1" hidden="1" x14ac:dyDescent="0.3">
      <c r="A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1:18" s="38" customFormat="1" hidden="1" x14ac:dyDescent="0.3">
      <c r="A300" s="43"/>
      <c r="B300" s="45" t="s">
        <v>225</v>
      </c>
      <c r="C300" s="38" t="s">
        <v>225</v>
      </c>
      <c r="D300" s="38" t="s">
        <v>225</v>
      </c>
      <c r="E300" s="38" t="s">
        <v>225</v>
      </c>
      <c r="F300" s="38" t="s">
        <v>225</v>
      </c>
      <c r="G300" s="38" t="s">
        <v>225</v>
      </c>
      <c r="H300" s="38" t="s">
        <v>225</v>
      </c>
      <c r="I300" s="38" t="s">
        <v>225</v>
      </c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1:18" s="38" customFormat="1" hidden="1" x14ac:dyDescent="0.3">
      <c r="A301" s="43"/>
      <c r="B301" s="43" t="str">
        <f>TRIM(_xlfn.CONCAT(TRIM(C301)&amp;TRIM(H301)))</f>
        <v>StateNameRankOrder</v>
      </c>
      <c r="C301" s="43" t="s">
        <v>0</v>
      </c>
      <c r="D301" s="43" t="s">
        <v>124</v>
      </c>
      <c r="E301" s="43" t="s">
        <v>1</v>
      </c>
      <c r="F301" s="43" t="s">
        <v>125</v>
      </c>
      <c r="G301" s="43" t="s">
        <v>126</v>
      </c>
      <c r="H301" s="43" t="s">
        <v>127</v>
      </c>
      <c r="I301" s="43" t="s">
        <v>128</v>
      </c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1:18" s="38" customFormat="1" hidden="1" x14ac:dyDescent="0.3">
      <c r="A302" s="43"/>
      <c r="B302" s="43" t="str">
        <f t="shared" ref="B302:B366" si="4">TRIM(_xlfn.CONCAT(TRIM(C302)&amp;TRIM(H302)))</f>
        <v>Texas1</v>
      </c>
      <c r="C302" s="43" t="s">
        <v>129</v>
      </c>
      <c r="D302" s="43" t="s">
        <v>95</v>
      </c>
      <c r="E302" s="43" t="s">
        <v>3</v>
      </c>
      <c r="F302" s="43">
        <v>62266</v>
      </c>
      <c r="G302" s="43">
        <v>56172</v>
      </c>
      <c r="H302" s="43">
        <v>1</v>
      </c>
      <c r="I302" s="43" t="s">
        <v>201</v>
      </c>
      <c r="J302" s="43"/>
      <c r="K302" s="43"/>
      <c r="L302" s="43"/>
      <c r="M302" s="43"/>
      <c r="N302" s="43"/>
      <c r="O302" s="43"/>
      <c r="P302" s="43"/>
      <c r="Q302" s="43"/>
      <c r="R302" s="43"/>
    </row>
    <row r="303" spans="1:18" s="38" customFormat="1" hidden="1" x14ac:dyDescent="0.3">
      <c r="A303" s="43"/>
      <c r="B303" s="43" t="str">
        <f t="shared" si="4"/>
        <v>Texas2</v>
      </c>
      <c r="C303" s="43" t="s">
        <v>129</v>
      </c>
      <c r="D303" s="43" t="s">
        <v>95</v>
      </c>
      <c r="E303" s="43" t="s">
        <v>5</v>
      </c>
      <c r="F303" s="43">
        <v>969</v>
      </c>
      <c r="G303" s="43">
        <v>327</v>
      </c>
      <c r="H303" s="43">
        <v>2</v>
      </c>
      <c r="I303" s="43" t="s">
        <v>201</v>
      </c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1:18" s="38" customFormat="1" hidden="1" x14ac:dyDescent="0.3">
      <c r="A304" s="43"/>
      <c r="B304" s="43" t="str">
        <f t="shared" si="4"/>
        <v>Texas3</v>
      </c>
      <c r="C304" s="43" t="s">
        <v>129</v>
      </c>
      <c r="D304" s="43" t="s">
        <v>95</v>
      </c>
      <c r="E304" s="43" t="s">
        <v>232</v>
      </c>
      <c r="F304" s="43">
        <v>888</v>
      </c>
      <c r="G304" s="43">
        <v>823</v>
      </c>
      <c r="H304" s="43">
        <v>3</v>
      </c>
      <c r="I304" s="43" t="s">
        <v>201</v>
      </c>
      <c r="J304" s="43"/>
      <c r="K304" s="43"/>
      <c r="L304" s="43"/>
      <c r="M304" s="43"/>
      <c r="N304" s="43"/>
      <c r="O304" s="43"/>
      <c r="P304" s="43"/>
      <c r="Q304" s="43"/>
      <c r="R304" s="43"/>
    </row>
    <row r="305" spans="1:18" s="38" customFormat="1" hidden="1" x14ac:dyDescent="0.3">
      <c r="A305" s="43"/>
      <c r="B305" s="43" t="str">
        <f t="shared" si="4"/>
        <v>Texas4</v>
      </c>
      <c r="C305" s="43" t="s">
        <v>129</v>
      </c>
      <c r="D305" s="43" t="s">
        <v>95</v>
      </c>
      <c r="E305" s="43" t="s">
        <v>6</v>
      </c>
      <c r="F305" s="43">
        <v>97</v>
      </c>
      <c r="G305" s="43">
        <v>24</v>
      </c>
      <c r="H305" s="43">
        <v>4</v>
      </c>
      <c r="I305" s="43" t="s">
        <v>201</v>
      </c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1:18" s="38" customFormat="1" hidden="1" x14ac:dyDescent="0.3">
      <c r="A306" s="43"/>
      <c r="B306" s="43" t="str">
        <f t="shared" si="4"/>
        <v>Pennsylvania1</v>
      </c>
      <c r="C306" s="43" t="s">
        <v>131</v>
      </c>
      <c r="D306" s="43" t="s">
        <v>83</v>
      </c>
      <c r="E306" s="43" t="s">
        <v>233</v>
      </c>
      <c r="F306" s="43">
        <v>2532</v>
      </c>
      <c r="G306" s="43">
        <v>2535</v>
      </c>
      <c r="H306" s="43">
        <v>1</v>
      </c>
      <c r="I306" s="43" t="s">
        <v>201</v>
      </c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1:18" s="38" customFormat="1" hidden="1" x14ac:dyDescent="0.3">
      <c r="A307" s="43"/>
      <c r="B307" s="43" t="str">
        <f t="shared" si="4"/>
        <v>Wisconsin1</v>
      </c>
      <c r="C307" s="43" t="s">
        <v>133</v>
      </c>
      <c r="D307" s="43" t="s">
        <v>105</v>
      </c>
      <c r="E307" s="43" t="s">
        <v>3</v>
      </c>
      <c r="F307" s="43">
        <v>5282</v>
      </c>
      <c r="G307" s="43">
        <v>4165</v>
      </c>
      <c r="H307" s="43">
        <v>1</v>
      </c>
      <c r="I307" s="43" t="s">
        <v>201</v>
      </c>
      <c r="J307" s="43"/>
      <c r="K307" s="43"/>
      <c r="L307" s="43"/>
      <c r="M307" s="43"/>
      <c r="N307" s="43"/>
      <c r="O307" s="43"/>
      <c r="P307" s="43"/>
      <c r="Q307" s="43"/>
      <c r="R307" s="43"/>
    </row>
    <row r="308" spans="1:18" s="38" customFormat="1" hidden="1" x14ac:dyDescent="0.3">
      <c r="A308" s="43"/>
      <c r="B308" s="43" t="str">
        <f t="shared" si="4"/>
        <v>Illinois1</v>
      </c>
      <c r="C308" s="43" t="s">
        <v>202</v>
      </c>
      <c r="D308" s="43" t="s">
        <v>35</v>
      </c>
      <c r="E308" s="43" t="s">
        <v>5</v>
      </c>
      <c r="F308" s="43">
        <v>5094</v>
      </c>
      <c r="G308" s="43">
        <v>5771</v>
      </c>
      <c r="H308" s="43">
        <v>1</v>
      </c>
      <c r="I308" s="43" t="s">
        <v>201</v>
      </c>
      <c r="J308" s="43"/>
      <c r="K308" s="43"/>
      <c r="L308" s="43"/>
      <c r="M308" s="43"/>
      <c r="N308" s="43"/>
      <c r="O308" s="43"/>
      <c r="P308" s="43"/>
      <c r="Q308" s="43"/>
      <c r="R308" s="43"/>
    </row>
    <row r="309" spans="1:18" s="38" customFormat="1" hidden="1" x14ac:dyDescent="0.3">
      <c r="A309" s="43"/>
      <c r="B309" s="43" t="str">
        <f t="shared" si="4"/>
        <v>Illinois2</v>
      </c>
      <c r="C309" s="43" t="s">
        <v>202</v>
      </c>
      <c r="D309" s="43" t="s">
        <v>35</v>
      </c>
      <c r="E309" s="43" t="s">
        <v>287</v>
      </c>
      <c r="F309" s="43">
        <v>95</v>
      </c>
      <c r="G309" s="43">
        <v>0</v>
      </c>
      <c r="H309" s="43">
        <v>2</v>
      </c>
      <c r="I309" s="43" t="s">
        <v>201</v>
      </c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1:18" s="38" customFormat="1" hidden="1" x14ac:dyDescent="0.3">
      <c r="A310" s="43"/>
      <c r="B310" s="43" t="str">
        <f t="shared" si="4"/>
        <v>Illinois3</v>
      </c>
      <c r="C310" s="43" t="s">
        <v>202</v>
      </c>
      <c r="D310" s="43" t="s">
        <v>35</v>
      </c>
      <c r="E310" s="43" t="s">
        <v>6</v>
      </c>
      <c r="F310" s="43">
        <v>62</v>
      </c>
      <c r="G310" s="43">
        <v>44</v>
      </c>
      <c r="H310" s="43">
        <v>3</v>
      </c>
      <c r="I310" s="43" t="s">
        <v>201</v>
      </c>
      <c r="J310" s="43"/>
      <c r="K310" s="43"/>
      <c r="L310" s="43"/>
      <c r="M310" s="43"/>
      <c r="N310" s="43"/>
      <c r="O310" s="43"/>
      <c r="P310" s="43"/>
      <c r="Q310" s="43"/>
      <c r="R310" s="43"/>
    </row>
    <row r="311" spans="1:18" s="38" customFormat="1" hidden="1" x14ac:dyDescent="0.3">
      <c r="A311" s="43"/>
      <c r="B311" s="43" t="str">
        <f t="shared" si="4"/>
        <v>Illinois4</v>
      </c>
      <c r="C311" s="43" t="s">
        <v>202</v>
      </c>
      <c r="D311" s="43" t="s">
        <v>35</v>
      </c>
      <c r="E311" s="43" t="s">
        <v>244</v>
      </c>
      <c r="F311" s="43">
        <v>49</v>
      </c>
      <c r="G311" s="43" t="s">
        <v>286</v>
      </c>
      <c r="H311" s="43">
        <v>4</v>
      </c>
      <c r="I311" s="43" t="s">
        <v>201</v>
      </c>
      <c r="J311" s="43"/>
      <c r="K311" s="43"/>
      <c r="L311" s="43"/>
      <c r="M311" s="43"/>
      <c r="N311" s="43"/>
      <c r="O311" s="43"/>
      <c r="P311" s="43"/>
      <c r="Q311" s="43"/>
      <c r="R311" s="43"/>
    </row>
    <row r="312" spans="1:18" s="38" customFormat="1" hidden="1" x14ac:dyDescent="0.3">
      <c r="A312" s="43"/>
      <c r="B312" s="43" t="str">
        <f t="shared" si="4"/>
        <v>Maryland1</v>
      </c>
      <c r="C312" s="43" t="s">
        <v>137</v>
      </c>
      <c r="D312" s="43" t="s">
        <v>47</v>
      </c>
      <c r="E312" s="43" t="s">
        <v>233</v>
      </c>
      <c r="F312" s="43">
        <v>507</v>
      </c>
      <c r="G312" s="43">
        <v>652</v>
      </c>
      <c r="H312" s="43">
        <v>1</v>
      </c>
      <c r="I312" s="43" t="s">
        <v>201</v>
      </c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1:18" s="38" customFormat="1" hidden="1" x14ac:dyDescent="0.3">
      <c r="A313" s="43"/>
      <c r="B313" s="43" t="str">
        <f t="shared" si="4"/>
        <v>Colorado1</v>
      </c>
      <c r="C313" s="43" t="s">
        <v>138</v>
      </c>
      <c r="D313" s="43" t="s">
        <v>19</v>
      </c>
      <c r="E313" s="43" t="s">
        <v>232</v>
      </c>
      <c r="F313" s="43">
        <v>192</v>
      </c>
      <c r="G313" s="43">
        <v>112</v>
      </c>
      <c r="H313" s="43">
        <v>1</v>
      </c>
      <c r="I313" s="43" t="s">
        <v>201</v>
      </c>
      <c r="J313" s="43"/>
      <c r="K313" s="43"/>
      <c r="L313" s="43"/>
      <c r="M313" s="43"/>
      <c r="N313" s="43"/>
      <c r="O313" s="43"/>
      <c r="P313" s="43"/>
      <c r="Q313" s="43"/>
      <c r="R313" s="43"/>
    </row>
    <row r="314" spans="1:18" s="38" customFormat="1" hidden="1" x14ac:dyDescent="0.3">
      <c r="A314" s="43"/>
      <c r="B314" s="43" t="str">
        <f t="shared" si="4"/>
        <v>Colorado2</v>
      </c>
      <c r="C314" s="43" t="s">
        <v>138</v>
      </c>
      <c r="D314" s="43" t="s">
        <v>19</v>
      </c>
      <c r="E314" s="43" t="s">
        <v>289</v>
      </c>
      <c r="F314" s="43">
        <v>12</v>
      </c>
      <c r="G314" s="43">
        <v>0</v>
      </c>
      <c r="H314" s="43">
        <v>2</v>
      </c>
      <c r="I314" s="43" t="s">
        <v>201</v>
      </c>
      <c r="J314" s="43"/>
      <c r="K314" s="43"/>
      <c r="L314" s="43"/>
      <c r="M314" s="43"/>
      <c r="N314" s="43"/>
      <c r="O314" s="43"/>
      <c r="P314" s="43"/>
      <c r="Q314" s="43"/>
      <c r="R314" s="43"/>
    </row>
    <row r="315" spans="1:18" s="38" customFormat="1" hidden="1" x14ac:dyDescent="0.3">
      <c r="A315" s="43"/>
      <c r="B315" s="43" t="str">
        <f t="shared" si="4"/>
        <v>Michigan1</v>
      </c>
      <c r="C315" s="43" t="s">
        <v>141</v>
      </c>
      <c r="D315" s="43" t="s">
        <v>51</v>
      </c>
      <c r="E315" s="43" t="s">
        <v>6</v>
      </c>
      <c r="F315" s="43">
        <v>71</v>
      </c>
      <c r="G315" s="43">
        <v>51</v>
      </c>
      <c r="H315" s="43">
        <v>1</v>
      </c>
      <c r="I315" s="43" t="s">
        <v>201</v>
      </c>
      <c r="J315" s="43"/>
      <c r="K315" s="43"/>
      <c r="L315" s="43"/>
      <c r="M315" s="43"/>
      <c r="N315" s="43"/>
      <c r="O315" s="43"/>
      <c r="P315" s="43"/>
      <c r="Q315" s="43"/>
      <c r="R315" s="43"/>
    </row>
    <row r="316" spans="1:18" s="38" customFormat="1" hidden="1" x14ac:dyDescent="0.3">
      <c r="A316" s="43"/>
      <c r="B316" s="43" t="str">
        <f t="shared" si="4"/>
        <v>Michigan2</v>
      </c>
      <c r="C316" s="43" t="s">
        <v>141</v>
      </c>
      <c r="D316" s="43" t="s">
        <v>51</v>
      </c>
      <c r="E316" s="43" t="s">
        <v>287</v>
      </c>
      <c r="F316" s="43">
        <v>20</v>
      </c>
      <c r="G316" s="43">
        <v>0</v>
      </c>
      <c r="H316" s="43">
        <v>2</v>
      </c>
      <c r="I316" s="43" t="s">
        <v>201</v>
      </c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1:18" s="38" customFormat="1" hidden="1" x14ac:dyDescent="0.3">
      <c r="A317" s="43"/>
      <c r="B317" s="43" t="str">
        <f t="shared" si="4"/>
        <v>Michigan3</v>
      </c>
      <c r="C317" s="43" t="s">
        <v>141</v>
      </c>
      <c r="D317" s="43" t="s">
        <v>51</v>
      </c>
      <c r="E317" s="43" t="s">
        <v>213</v>
      </c>
      <c r="F317" s="43">
        <v>11</v>
      </c>
      <c r="G317" s="43">
        <v>14</v>
      </c>
      <c r="H317" s="43">
        <v>3</v>
      </c>
      <c r="I317" s="43" t="s">
        <v>201</v>
      </c>
      <c r="J317" s="43"/>
      <c r="K317" s="43"/>
      <c r="L317" s="43"/>
      <c r="M317" s="43"/>
      <c r="N317" s="43"/>
      <c r="O317" s="43"/>
      <c r="P317" s="43"/>
      <c r="Q317" s="43"/>
      <c r="R317" s="43"/>
    </row>
    <row r="318" spans="1:18" s="38" customFormat="1" hidden="1" x14ac:dyDescent="0.3">
      <c r="A318" s="43"/>
      <c r="B318" s="43" t="str">
        <f t="shared" si="4"/>
        <v>Virginia1</v>
      </c>
      <c r="C318" s="43" t="s">
        <v>143</v>
      </c>
      <c r="D318" s="43" t="s">
        <v>99</v>
      </c>
      <c r="E318" s="43" t="s">
        <v>232</v>
      </c>
      <c r="F318" s="43">
        <v>1593</v>
      </c>
      <c r="G318" s="43">
        <v>1884</v>
      </c>
      <c r="H318" s="43">
        <v>1</v>
      </c>
      <c r="I318" s="43" t="s">
        <v>201</v>
      </c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1:18" s="38" customFormat="1" hidden="1" x14ac:dyDescent="0.3">
      <c r="A319" s="43"/>
      <c r="B319" s="43" t="str">
        <f t="shared" si="4"/>
        <v>Virginia2</v>
      </c>
      <c r="C319" s="43" t="s">
        <v>143</v>
      </c>
      <c r="D319" s="43" t="s">
        <v>99</v>
      </c>
      <c r="E319" s="43" t="s">
        <v>5</v>
      </c>
      <c r="F319" s="43">
        <v>1420</v>
      </c>
      <c r="G319" s="43">
        <v>1751</v>
      </c>
      <c r="H319" s="43">
        <v>2</v>
      </c>
      <c r="I319" s="43" t="s">
        <v>201</v>
      </c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1:18" s="38" customFormat="1" hidden="1" x14ac:dyDescent="0.3">
      <c r="A320" s="43"/>
      <c r="B320" s="43" t="str">
        <f t="shared" si="4"/>
        <v>Maine1</v>
      </c>
      <c r="C320" s="43" t="s">
        <v>145</v>
      </c>
      <c r="D320" s="43" t="s">
        <v>49</v>
      </c>
      <c r="E320" s="43" t="s">
        <v>203</v>
      </c>
      <c r="F320" s="43">
        <v>209</v>
      </c>
      <c r="G320" s="43">
        <v>202</v>
      </c>
      <c r="H320" s="43">
        <v>1</v>
      </c>
      <c r="I320" s="43" t="s">
        <v>201</v>
      </c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1:18" s="38" customFormat="1" hidden="1" x14ac:dyDescent="0.3">
      <c r="A321" s="43"/>
      <c r="B321" s="43" t="str">
        <f t="shared" si="4"/>
        <v>South Carolina1</v>
      </c>
      <c r="C321" s="43" t="s">
        <v>146</v>
      </c>
      <c r="D321" s="43" t="s">
        <v>89</v>
      </c>
      <c r="E321" s="43" t="s">
        <v>5</v>
      </c>
      <c r="F321" s="43">
        <v>1823</v>
      </c>
      <c r="G321" s="43">
        <v>335</v>
      </c>
      <c r="H321" s="43">
        <v>1</v>
      </c>
      <c r="I321" s="43" t="s">
        <v>201</v>
      </c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1:18" s="38" customFormat="1" hidden="1" x14ac:dyDescent="0.3">
      <c r="A322" s="43"/>
      <c r="B322" s="43" t="str">
        <f t="shared" si="4"/>
        <v>South Carolina2</v>
      </c>
      <c r="C322" s="43" t="s">
        <v>146</v>
      </c>
      <c r="D322" s="43" t="s">
        <v>89</v>
      </c>
      <c r="E322" s="43" t="s">
        <v>283</v>
      </c>
      <c r="F322" s="43">
        <v>15</v>
      </c>
      <c r="G322" s="43">
        <v>17</v>
      </c>
      <c r="H322" s="43">
        <v>2</v>
      </c>
      <c r="I322" s="43" t="s">
        <v>201</v>
      </c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1:18" s="38" customFormat="1" hidden="1" x14ac:dyDescent="0.3">
      <c r="A323" s="43"/>
      <c r="B323" s="43" t="str">
        <f t="shared" si="4"/>
        <v>Nevada1</v>
      </c>
      <c r="C323" s="43" t="s">
        <v>152</v>
      </c>
      <c r="D323" s="43" t="s">
        <v>73</v>
      </c>
      <c r="E323" s="43" t="s">
        <v>5</v>
      </c>
      <c r="F323" s="43">
        <v>6386</v>
      </c>
      <c r="G323" s="43">
        <v>6930</v>
      </c>
      <c r="H323" s="43">
        <v>1</v>
      </c>
      <c r="I323" s="43" t="s">
        <v>201</v>
      </c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1:18" s="38" customFormat="1" hidden="1" x14ac:dyDescent="0.3">
      <c r="A324" s="43"/>
      <c r="B324" s="43" t="str">
        <f t="shared" si="4"/>
        <v>Nevada2</v>
      </c>
      <c r="C324" s="43" t="s">
        <v>152</v>
      </c>
      <c r="D324" s="43" t="s">
        <v>73</v>
      </c>
      <c r="E324" s="43" t="s">
        <v>232</v>
      </c>
      <c r="F324" s="43">
        <v>2264</v>
      </c>
      <c r="G324" s="43">
        <v>2770</v>
      </c>
      <c r="H324" s="43">
        <v>2</v>
      </c>
      <c r="I324" s="43" t="s">
        <v>201</v>
      </c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1:18" s="38" customFormat="1" hidden="1" x14ac:dyDescent="0.3">
      <c r="A325" s="43"/>
      <c r="B325" s="43" t="str">
        <f t="shared" si="4"/>
        <v>Nevada3</v>
      </c>
      <c r="C325" s="43" t="s">
        <v>152</v>
      </c>
      <c r="D325" s="43" t="s">
        <v>73</v>
      </c>
      <c r="E325" s="43" t="s">
        <v>3</v>
      </c>
      <c r="F325" s="43">
        <v>895</v>
      </c>
      <c r="G325" s="43">
        <v>484</v>
      </c>
      <c r="H325" s="43">
        <v>3</v>
      </c>
      <c r="I325" s="43" t="s">
        <v>201</v>
      </c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1:18" s="38" customFormat="1" hidden="1" x14ac:dyDescent="0.3">
      <c r="A326" s="43"/>
      <c r="B326" s="43" t="str">
        <f t="shared" si="4"/>
        <v>Nevada4</v>
      </c>
      <c r="C326" s="43" t="s">
        <v>152</v>
      </c>
      <c r="D326" s="43" t="s">
        <v>73</v>
      </c>
      <c r="E326" s="43" t="s">
        <v>288</v>
      </c>
      <c r="F326" s="43">
        <v>84</v>
      </c>
      <c r="G326" s="43">
        <v>0</v>
      </c>
      <c r="H326" s="43">
        <v>4</v>
      </c>
      <c r="I326" s="43" t="s">
        <v>201</v>
      </c>
      <c r="J326" s="43"/>
      <c r="K326" s="43"/>
      <c r="L326" s="43"/>
      <c r="M326" s="43"/>
      <c r="N326" s="43"/>
      <c r="O326" s="43"/>
      <c r="P326" s="43"/>
      <c r="Q326" s="43"/>
      <c r="R326" s="43"/>
    </row>
    <row r="327" spans="1:18" s="38" customFormat="1" hidden="1" x14ac:dyDescent="0.3">
      <c r="A327" s="43"/>
      <c r="B327" s="43" t="str">
        <f t="shared" si="4"/>
        <v>New York1</v>
      </c>
      <c r="C327" s="43" t="s">
        <v>154</v>
      </c>
      <c r="D327" s="43" t="s">
        <v>75</v>
      </c>
      <c r="E327" s="43" t="s">
        <v>204</v>
      </c>
      <c r="F327" s="43">
        <v>548</v>
      </c>
      <c r="G327" s="43">
        <v>498</v>
      </c>
      <c r="H327" s="43">
        <v>1</v>
      </c>
      <c r="I327" s="43" t="s">
        <v>201</v>
      </c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1:18" s="38" customFormat="1" hidden="1" x14ac:dyDescent="0.3">
      <c r="A328" s="43"/>
      <c r="B328" s="43" t="str">
        <f t="shared" si="4"/>
        <v>Ohio1</v>
      </c>
      <c r="C328" s="43" t="s">
        <v>157</v>
      </c>
      <c r="D328" s="43" t="s">
        <v>77</v>
      </c>
      <c r="E328" s="43" t="s">
        <v>289</v>
      </c>
      <c r="F328" s="43">
        <v>28</v>
      </c>
      <c r="G328" s="43">
        <v>0</v>
      </c>
      <c r="H328" s="43">
        <v>1</v>
      </c>
      <c r="I328" s="43" t="s">
        <v>201</v>
      </c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1:18" s="38" customFormat="1" hidden="1" x14ac:dyDescent="0.3">
      <c r="A329" s="43"/>
      <c r="B329" s="43" t="str">
        <f t="shared" si="4"/>
        <v>Connecticut1</v>
      </c>
      <c r="C329" s="43" t="s">
        <v>158</v>
      </c>
      <c r="D329" s="43" t="s">
        <v>21</v>
      </c>
      <c r="E329" s="43" t="s">
        <v>232</v>
      </c>
      <c r="F329" s="43">
        <v>107</v>
      </c>
      <c r="G329" s="43">
        <v>72</v>
      </c>
      <c r="H329" s="43">
        <v>1</v>
      </c>
      <c r="I329" s="43" t="s">
        <v>201</v>
      </c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1:18" s="38" customFormat="1" hidden="1" x14ac:dyDescent="0.3">
      <c r="A330" s="43"/>
      <c r="B330" s="43" t="str">
        <f t="shared" si="4"/>
        <v>Louisiana1</v>
      </c>
      <c r="C330" s="43" t="s">
        <v>2</v>
      </c>
      <c r="D330" s="43" t="s">
        <v>43</v>
      </c>
      <c r="E330" s="43" t="s">
        <v>5</v>
      </c>
      <c r="F330" s="43">
        <v>2129</v>
      </c>
      <c r="G330" s="43">
        <v>2141</v>
      </c>
      <c r="H330" s="43">
        <v>1</v>
      </c>
      <c r="I330" s="43" t="s">
        <v>201</v>
      </c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1:18" s="38" customFormat="1" hidden="1" x14ac:dyDescent="0.3">
      <c r="A331" s="43"/>
      <c r="B331" s="43" t="str">
        <f t="shared" si="4"/>
        <v>New Jersey1</v>
      </c>
      <c r="C331" s="43" t="s">
        <v>160</v>
      </c>
      <c r="D331" s="43" t="s">
        <v>69</v>
      </c>
      <c r="E331" s="43" t="s">
        <v>232</v>
      </c>
      <c r="F331" s="43">
        <v>410</v>
      </c>
      <c r="G331" s="43">
        <v>388</v>
      </c>
      <c r="H331" s="43">
        <v>1</v>
      </c>
      <c r="I331" s="43" t="s">
        <v>201</v>
      </c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1:18" s="38" customFormat="1" hidden="1" x14ac:dyDescent="0.3">
      <c r="A332" s="43"/>
      <c r="B332" s="43" t="str">
        <f t="shared" si="4"/>
        <v>California1</v>
      </c>
      <c r="C332" s="43" t="s">
        <v>161</v>
      </c>
      <c r="D332" s="43" t="s">
        <v>17</v>
      </c>
      <c r="E332" s="43" t="s">
        <v>301</v>
      </c>
      <c r="F332" s="43">
        <v>35166</v>
      </c>
      <c r="G332" s="43">
        <v>29608</v>
      </c>
      <c r="H332" s="43">
        <v>1</v>
      </c>
      <c r="I332" s="43" t="s">
        <v>201</v>
      </c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1:18" s="38" customFormat="1" hidden="1" x14ac:dyDescent="0.3">
      <c r="A333" s="43"/>
      <c r="B333" s="43" t="str">
        <f t="shared" si="4"/>
        <v>California2</v>
      </c>
      <c r="C333" s="43" t="s">
        <v>161</v>
      </c>
      <c r="D333" s="43" t="s">
        <v>17</v>
      </c>
      <c r="E333" s="43" t="s">
        <v>232</v>
      </c>
      <c r="F333" s="43">
        <v>15072</v>
      </c>
      <c r="G333" s="43">
        <v>15753</v>
      </c>
      <c r="H333" s="43">
        <v>2</v>
      </c>
      <c r="I333" s="43" t="s">
        <v>201</v>
      </c>
      <c r="J333" s="43"/>
      <c r="K333" s="43"/>
      <c r="L333" s="43"/>
      <c r="M333" s="43"/>
      <c r="N333" s="43"/>
      <c r="O333" s="43"/>
      <c r="P333" s="43"/>
      <c r="Q333" s="43"/>
      <c r="R333" s="43"/>
    </row>
    <row r="334" spans="1:18" s="38" customFormat="1" hidden="1" x14ac:dyDescent="0.3">
      <c r="A334" s="43"/>
      <c r="B334" s="43" t="str">
        <f t="shared" si="4"/>
        <v>California3</v>
      </c>
      <c r="C334" s="43" t="s">
        <v>161</v>
      </c>
      <c r="D334" s="43" t="s">
        <v>17</v>
      </c>
      <c r="E334" s="43" t="s">
        <v>293</v>
      </c>
      <c r="F334" s="43">
        <v>13968</v>
      </c>
      <c r="G334" s="43">
        <v>12935</v>
      </c>
      <c r="H334" s="43">
        <v>3</v>
      </c>
      <c r="I334" s="43" t="s">
        <v>201</v>
      </c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1:18" s="38" customFormat="1" hidden="1" x14ac:dyDescent="0.3">
      <c r="A335" s="43"/>
      <c r="B335" s="43" t="str">
        <f t="shared" si="4"/>
        <v>California4</v>
      </c>
      <c r="C335" s="43" t="s">
        <v>161</v>
      </c>
      <c r="D335" s="43" t="s">
        <v>17</v>
      </c>
      <c r="E335" s="43" t="s">
        <v>6</v>
      </c>
      <c r="F335" s="43">
        <v>6238</v>
      </c>
      <c r="G335" s="43">
        <v>6937</v>
      </c>
      <c r="H335" s="43">
        <v>4</v>
      </c>
      <c r="I335" s="43" t="s">
        <v>201</v>
      </c>
      <c r="J335" s="43"/>
      <c r="K335" s="43"/>
      <c r="L335" s="43"/>
      <c r="M335" s="43"/>
      <c r="N335" s="43"/>
      <c r="O335" s="43"/>
      <c r="P335" s="43"/>
      <c r="Q335" s="43"/>
      <c r="R335" s="43"/>
    </row>
    <row r="336" spans="1:18" s="38" customFormat="1" hidden="1" x14ac:dyDescent="0.3">
      <c r="A336" s="43"/>
      <c r="B336" s="43" t="str">
        <f t="shared" si="4"/>
        <v>California5</v>
      </c>
      <c r="C336" s="43" t="s">
        <v>161</v>
      </c>
      <c r="D336" s="43" t="s">
        <v>17</v>
      </c>
      <c r="E336" s="43" t="s">
        <v>305</v>
      </c>
      <c r="F336" s="43">
        <v>1786</v>
      </c>
      <c r="G336" s="43">
        <v>1760</v>
      </c>
      <c r="H336" s="43">
        <v>5</v>
      </c>
      <c r="I336" s="43" t="s">
        <v>201</v>
      </c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1:18" s="38" customFormat="1" hidden="1" x14ac:dyDescent="0.3">
      <c r="A337" s="43"/>
      <c r="B337" s="43" t="str">
        <f t="shared" si="4"/>
        <v>Oklahoma1</v>
      </c>
      <c r="C337" s="43" t="s">
        <v>171</v>
      </c>
      <c r="D337" s="43" t="s">
        <v>79</v>
      </c>
      <c r="E337" s="43" t="s">
        <v>5</v>
      </c>
      <c r="F337" s="43">
        <v>1540</v>
      </c>
      <c r="G337" s="43">
        <v>0</v>
      </c>
      <c r="H337" s="43">
        <v>1</v>
      </c>
      <c r="I337" s="43" t="s">
        <v>201</v>
      </c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1:18" s="38" customFormat="1" hidden="1" x14ac:dyDescent="0.3">
      <c r="A338" s="43"/>
      <c r="B338" s="43" t="str">
        <f t="shared" si="4"/>
        <v>Puerto Rico1</v>
      </c>
      <c r="C338" s="43" t="s">
        <v>172</v>
      </c>
      <c r="D338" s="43" t="s">
        <v>85</v>
      </c>
      <c r="E338" s="43" t="s">
        <v>232</v>
      </c>
      <c r="F338" s="43">
        <v>11129</v>
      </c>
      <c r="G338" s="43">
        <v>6343</v>
      </c>
      <c r="H338" s="43">
        <v>1</v>
      </c>
      <c r="I338" s="43" t="s">
        <v>201</v>
      </c>
      <c r="J338" s="43"/>
      <c r="K338" s="43"/>
      <c r="L338" s="43"/>
      <c r="M338" s="43"/>
      <c r="N338" s="43"/>
      <c r="O338" s="43"/>
      <c r="P338" s="43"/>
      <c r="Q338" s="43"/>
      <c r="R338" s="43"/>
    </row>
    <row r="339" spans="1:18" s="38" customFormat="1" hidden="1" x14ac:dyDescent="0.3">
      <c r="A339" s="43"/>
      <c r="B339" s="43" t="str">
        <f t="shared" si="4"/>
        <v>Puerto Rico2</v>
      </c>
      <c r="C339" s="43" t="s">
        <v>172</v>
      </c>
      <c r="D339" s="43" t="s">
        <v>85</v>
      </c>
      <c r="E339" s="43" t="s">
        <v>174</v>
      </c>
      <c r="F339" s="43">
        <v>1921</v>
      </c>
      <c r="G339" s="43">
        <v>1125</v>
      </c>
      <c r="H339" s="43">
        <v>2</v>
      </c>
      <c r="I339" s="43" t="s">
        <v>201</v>
      </c>
      <c r="J339" s="43"/>
      <c r="K339" s="43"/>
      <c r="L339" s="43"/>
      <c r="M339" s="43"/>
      <c r="N339" s="43"/>
      <c r="O339" s="43"/>
      <c r="P339" s="43"/>
      <c r="Q339" s="43"/>
      <c r="R339" s="43"/>
    </row>
    <row r="340" spans="1:18" s="38" customFormat="1" hidden="1" x14ac:dyDescent="0.3">
      <c r="A340" s="43"/>
      <c r="B340" s="43" t="str">
        <f t="shared" si="4"/>
        <v>Puerto Rico3</v>
      </c>
      <c r="C340" s="43" t="s">
        <v>172</v>
      </c>
      <c r="D340" s="43" t="s">
        <v>85</v>
      </c>
      <c r="E340" s="43" t="s">
        <v>173</v>
      </c>
      <c r="F340" s="43">
        <v>650</v>
      </c>
      <c r="G340" s="43">
        <v>380</v>
      </c>
      <c r="H340" s="43">
        <v>3</v>
      </c>
      <c r="I340" s="43" t="s">
        <v>201</v>
      </c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1:18" s="38" customFormat="1" hidden="1" x14ac:dyDescent="0.3">
      <c r="A341" s="43"/>
      <c r="B341" s="43" t="str">
        <f t="shared" si="4"/>
        <v>Florida1</v>
      </c>
      <c r="C341" s="43" t="s">
        <v>175</v>
      </c>
      <c r="D341" s="43" t="s">
        <v>25</v>
      </c>
      <c r="E341" s="43" t="s">
        <v>232</v>
      </c>
      <c r="F341" s="43">
        <v>61441</v>
      </c>
      <c r="G341" s="43">
        <v>65578</v>
      </c>
      <c r="H341" s="43">
        <v>1</v>
      </c>
      <c r="I341" s="43" t="s">
        <v>201</v>
      </c>
      <c r="J341" s="43"/>
      <c r="K341" s="43"/>
      <c r="L341" s="43"/>
      <c r="M341" s="43"/>
      <c r="N341" s="43"/>
      <c r="O341" s="43"/>
      <c r="P341" s="43"/>
      <c r="Q341" s="43"/>
      <c r="R341" s="43"/>
    </row>
    <row r="342" spans="1:18" s="38" customFormat="1" hidden="1" x14ac:dyDescent="0.3">
      <c r="A342" s="43"/>
      <c r="B342" s="43" t="str">
        <f t="shared" si="4"/>
        <v>Florida2</v>
      </c>
      <c r="C342" s="43" t="s">
        <v>175</v>
      </c>
      <c r="D342" s="43" t="s">
        <v>25</v>
      </c>
      <c r="E342" s="43" t="s">
        <v>3</v>
      </c>
      <c r="F342" s="43">
        <v>4043</v>
      </c>
      <c r="G342" s="43">
        <v>3498</v>
      </c>
      <c r="H342" s="43">
        <v>2</v>
      </c>
      <c r="I342" s="43" t="s">
        <v>201</v>
      </c>
      <c r="J342" s="43"/>
      <c r="K342" s="43"/>
      <c r="L342" s="43"/>
      <c r="M342" s="43"/>
      <c r="N342" s="43"/>
      <c r="O342" s="43"/>
      <c r="P342" s="43"/>
      <c r="Q342" s="43"/>
      <c r="R342" s="43"/>
    </row>
    <row r="343" spans="1:18" s="38" customFormat="1" hidden="1" x14ac:dyDescent="0.3">
      <c r="A343" s="43"/>
      <c r="B343" s="43" t="str">
        <f t="shared" si="4"/>
        <v>Florida3</v>
      </c>
      <c r="C343" s="43" t="s">
        <v>175</v>
      </c>
      <c r="D343" s="43" t="s">
        <v>25</v>
      </c>
      <c r="E343" s="43" t="s">
        <v>303</v>
      </c>
      <c r="F343" s="43">
        <v>3199</v>
      </c>
      <c r="G343" s="43">
        <v>1189</v>
      </c>
      <c r="H343" s="43">
        <v>3</v>
      </c>
      <c r="I343" s="43" t="s">
        <v>201</v>
      </c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1:18" s="38" customFormat="1" hidden="1" x14ac:dyDescent="0.3">
      <c r="A344" s="43"/>
      <c r="B344" s="43" t="str">
        <f t="shared" si="4"/>
        <v>Florida4</v>
      </c>
      <c r="C344" s="43" t="s">
        <v>175</v>
      </c>
      <c r="D344" s="43" t="s">
        <v>25</v>
      </c>
      <c r="E344" s="43" t="s">
        <v>5</v>
      </c>
      <c r="F344" s="43">
        <v>2736</v>
      </c>
      <c r="G344" s="43">
        <v>2305</v>
      </c>
      <c r="H344" s="43">
        <v>4</v>
      </c>
      <c r="I344" s="43" t="s">
        <v>201</v>
      </c>
      <c r="J344" s="43"/>
      <c r="K344" s="43"/>
      <c r="L344" s="43"/>
      <c r="M344" s="43"/>
      <c r="N344" s="43"/>
      <c r="O344" s="43"/>
      <c r="P344" s="43"/>
      <c r="Q344" s="43"/>
      <c r="R344" s="43"/>
    </row>
    <row r="345" spans="1:18" s="38" customFormat="1" hidden="1" x14ac:dyDescent="0.3">
      <c r="A345" s="43"/>
      <c r="B345" s="43" t="str">
        <f t="shared" si="4"/>
        <v>Florida5</v>
      </c>
      <c r="C345" s="43" t="s">
        <v>175</v>
      </c>
      <c r="D345" s="43" t="s">
        <v>25</v>
      </c>
      <c r="E345" s="43" t="s">
        <v>6</v>
      </c>
      <c r="F345" s="43">
        <v>1549</v>
      </c>
      <c r="G345" s="43">
        <v>1024</v>
      </c>
      <c r="H345" s="43">
        <v>5</v>
      </c>
      <c r="I345" s="43" t="s">
        <v>201</v>
      </c>
      <c r="J345" s="43"/>
      <c r="K345" s="43"/>
      <c r="L345" s="43"/>
      <c r="M345" s="43"/>
      <c r="N345" s="43"/>
      <c r="O345" s="43"/>
      <c r="P345" s="43"/>
      <c r="Q345" s="43"/>
      <c r="R345" s="43"/>
    </row>
    <row r="346" spans="1:18" s="38" customFormat="1" hidden="1" x14ac:dyDescent="0.3">
      <c r="A346" s="43"/>
      <c r="B346" s="43" t="str">
        <f t="shared" si="4"/>
        <v>Georgia1</v>
      </c>
      <c r="C346" s="43" t="s">
        <v>183</v>
      </c>
      <c r="D346" s="43" t="s">
        <v>27</v>
      </c>
      <c r="E346" s="43" t="s">
        <v>5</v>
      </c>
      <c r="F346" s="43">
        <v>1299</v>
      </c>
      <c r="G346" s="43">
        <v>0</v>
      </c>
      <c r="H346" s="43">
        <v>1</v>
      </c>
      <c r="I346" s="43" t="s">
        <v>201</v>
      </c>
      <c r="J346" s="43"/>
      <c r="K346" s="43"/>
      <c r="L346" s="43"/>
      <c r="M346" s="43"/>
      <c r="N346" s="43"/>
      <c r="O346" s="43"/>
      <c r="P346" s="43"/>
      <c r="Q346" s="43"/>
      <c r="R346" s="43"/>
    </row>
    <row r="347" spans="1:18" s="38" customFormat="1" hidden="1" x14ac:dyDescent="0.3">
      <c r="A347" s="43"/>
      <c r="B347" s="43" t="str">
        <f t="shared" si="4"/>
        <v>Georgia2</v>
      </c>
      <c r="C347" s="43" t="s">
        <v>183</v>
      </c>
      <c r="D347" s="43" t="s">
        <v>27</v>
      </c>
      <c r="E347" s="43" t="s">
        <v>6</v>
      </c>
      <c r="F347" s="43">
        <v>78</v>
      </c>
      <c r="G347" s="43">
        <v>20</v>
      </c>
      <c r="H347" s="43">
        <v>2</v>
      </c>
      <c r="I347" s="43" t="s">
        <v>201</v>
      </c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1:18" s="38" customFormat="1" hidden="1" x14ac:dyDescent="0.3">
      <c r="A348" s="43"/>
      <c r="B348" s="43" t="str">
        <f t="shared" si="4"/>
        <v>Georgia3</v>
      </c>
      <c r="C348" s="43" t="s">
        <v>183</v>
      </c>
      <c r="D348" s="43" t="s">
        <v>27</v>
      </c>
      <c r="E348" s="43" t="s">
        <v>205</v>
      </c>
      <c r="F348" s="43">
        <v>28</v>
      </c>
      <c r="G348" s="43">
        <v>28</v>
      </c>
      <c r="H348" s="43">
        <v>3</v>
      </c>
      <c r="I348" s="43" t="s">
        <v>201</v>
      </c>
      <c r="J348" s="43"/>
      <c r="K348" s="43"/>
      <c r="L348" s="43"/>
      <c r="M348" s="43"/>
      <c r="N348" s="43"/>
      <c r="O348" s="43"/>
      <c r="P348" s="43"/>
      <c r="Q348" s="43"/>
      <c r="R348" s="43"/>
    </row>
    <row r="349" spans="1:18" s="38" customFormat="1" hidden="1" x14ac:dyDescent="0.3">
      <c r="A349" s="43"/>
      <c r="B349" s="43" t="str">
        <f t="shared" si="4"/>
        <v>Georgia4</v>
      </c>
      <c r="C349" s="43" t="s">
        <v>183</v>
      </c>
      <c r="D349" s="43" t="s">
        <v>27</v>
      </c>
      <c r="E349" s="43" t="s">
        <v>283</v>
      </c>
      <c r="F349" s="43">
        <v>21</v>
      </c>
      <c r="G349" s="43">
        <v>35</v>
      </c>
      <c r="H349" s="43">
        <v>4</v>
      </c>
      <c r="I349" s="43" t="s">
        <v>201</v>
      </c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1:18" s="38" customFormat="1" hidden="1" x14ac:dyDescent="0.3">
      <c r="A350" s="43"/>
      <c r="B350" s="43" t="str">
        <f t="shared" si="4"/>
        <v>Arizona1</v>
      </c>
      <c r="C350" s="43" t="s">
        <v>184</v>
      </c>
      <c r="D350" s="43" t="s">
        <v>15</v>
      </c>
      <c r="E350" s="43" t="s">
        <v>233</v>
      </c>
      <c r="F350" s="43">
        <v>5871</v>
      </c>
      <c r="G350" s="43">
        <v>6568</v>
      </c>
      <c r="H350" s="43">
        <v>1</v>
      </c>
      <c r="I350" s="43" t="s">
        <v>201</v>
      </c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1:18" s="38" customFormat="1" hidden="1" x14ac:dyDescent="0.3">
      <c r="A351" s="43"/>
      <c r="B351" s="43" t="str">
        <f t="shared" si="4"/>
        <v>Arizona2</v>
      </c>
      <c r="C351" s="43" t="s">
        <v>184</v>
      </c>
      <c r="D351" s="43" t="s">
        <v>15</v>
      </c>
      <c r="E351" s="43" t="s">
        <v>232</v>
      </c>
      <c r="F351" s="43">
        <v>4075</v>
      </c>
      <c r="G351" s="43">
        <v>4747</v>
      </c>
      <c r="H351" s="43">
        <v>2</v>
      </c>
      <c r="I351" s="43" t="s">
        <v>201</v>
      </c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1:18" s="38" customFormat="1" hidden="1" x14ac:dyDescent="0.3">
      <c r="A352" s="43"/>
      <c r="B352" s="43" t="str">
        <f t="shared" si="4"/>
        <v>Arizona3</v>
      </c>
      <c r="C352" s="43" t="s">
        <v>184</v>
      </c>
      <c r="D352" s="43" t="s">
        <v>15</v>
      </c>
      <c r="E352" s="43" t="s">
        <v>6</v>
      </c>
      <c r="F352" s="43">
        <v>1232</v>
      </c>
      <c r="G352" s="43">
        <v>1517</v>
      </c>
      <c r="H352" s="43">
        <v>3</v>
      </c>
      <c r="I352" s="43" t="s">
        <v>201</v>
      </c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1:18" s="38" customFormat="1" hidden="1" x14ac:dyDescent="0.3">
      <c r="A353" s="43"/>
      <c r="B353" s="43" t="str">
        <f t="shared" si="4"/>
        <v>Tennessee1</v>
      </c>
      <c r="C353" s="43" t="s">
        <v>188</v>
      </c>
      <c r="D353" s="43" t="s">
        <v>93</v>
      </c>
      <c r="E353" s="43" t="s">
        <v>189</v>
      </c>
      <c r="F353" s="43">
        <v>46</v>
      </c>
      <c r="G353" s="43">
        <v>27</v>
      </c>
      <c r="H353" s="43">
        <v>1</v>
      </c>
      <c r="I353" s="43" t="s">
        <v>201</v>
      </c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1:18" s="38" customFormat="1" hidden="1" x14ac:dyDescent="0.3">
      <c r="A354" s="43"/>
      <c r="B354" s="43" t="str">
        <f t="shared" si="4"/>
        <v>North Carolina1</v>
      </c>
      <c r="C354" s="43" t="s">
        <v>190</v>
      </c>
      <c r="D354" s="43" t="s">
        <v>61</v>
      </c>
      <c r="E354" s="43" t="s">
        <v>206</v>
      </c>
      <c r="F354" s="43">
        <v>499</v>
      </c>
      <c r="G354" s="43">
        <v>351</v>
      </c>
      <c r="H354" s="43">
        <v>1</v>
      </c>
      <c r="I354" s="43" t="s">
        <v>201</v>
      </c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1:18" s="38" customFormat="1" hidden="1" x14ac:dyDescent="0.3">
      <c r="A355" s="43"/>
      <c r="B355" s="43" t="str">
        <f t="shared" si="4"/>
        <v>Kentucky1</v>
      </c>
      <c r="C355" s="43" t="s">
        <v>199</v>
      </c>
      <c r="D355" s="43" t="s">
        <v>41</v>
      </c>
      <c r="E355" s="43" t="s">
        <v>5</v>
      </c>
      <c r="F355" s="43">
        <v>474</v>
      </c>
      <c r="G355" s="43">
        <v>574</v>
      </c>
      <c r="H355" s="43">
        <v>1</v>
      </c>
      <c r="I355" s="43" t="s">
        <v>201</v>
      </c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1:18" s="38" customFormat="1" hidden="1" x14ac:dyDescent="0.3">
      <c r="A356" s="43"/>
      <c r="B356" s="43" t="str">
        <f t="shared" si="4"/>
        <v>Utah1</v>
      </c>
      <c r="C356" s="43" t="s">
        <v>200</v>
      </c>
      <c r="D356" s="43" t="s">
        <v>97</v>
      </c>
      <c r="E356" s="43" t="s">
        <v>3</v>
      </c>
      <c r="F356" s="43">
        <v>219</v>
      </c>
      <c r="G356" s="43">
        <v>143</v>
      </c>
      <c r="H356" s="43">
        <v>1</v>
      </c>
      <c r="I356" s="43" t="s">
        <v>201</v>
      </c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1:18" s="38" customFormat="1" hidden="1" x14ac:dyDescent="0.3">
      <c r="A357" s="43"/>
      <c r="B357" s="43" t="str">
        <f t="shared" si="4"/>
        <v/>
      </c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</row>
    <row r="358" spans="1:18" s="38" customFormat="1" hidden="1" x14ac:dyDescent="0.3">
      <c r="A358" s="43"/>
      <c r="B358" s="43" t="str">
        <f t="shared" si="4"/>
        <v/>
      </c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1:18" s="38" customFormat="1" hidden="1" x14ac:dyDescent="0.3">
      <c r="A359" s="43"/>
      <c r="B359" s="43" t="str">
        <f t="shared" si="4"/>
        <v/>
      </c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1:18" s="38" customFormat="1" hidden="1" x14ac:dyDescent="0.3">
      <c r="A360" s="43"/>
      <c r="B360" s="43" t="str">
        <f t="shared" si="4"/>
        <v/>
      </c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1:18" s="38" customFormat="1" hidden="1" x14ac:dyDescent="0.3">
      <c r="A361" s="43"/>
      <c r="B361" s="43" t="str">
        <f t="shared" si="4"/>
        <v/>
      </c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1:18" s="38" customFormat="1" hidden="1" x14ac:dyDescent="0.3">
      <c r="A362" s="43"/>
      <c r="B362" s="43" t="str">
        <f t="shared" si="4"/>
        <v/>
      </c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1:18" s="38" customFormat="1" hidden="1" x14ac:dyDescent="0.3">
      <c r="A363" s="43"/>
      <c r="B363" s="43" t="str">
        <f t="shared" si="4"/>
        <v/>
      </c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1:18" s="38" customFormat="1" hidden="1" x14ac:dyDescent="0.3">
      <c r="A364" s="43"/>
      <c r="B364" s="43" t="str">
        <f t="shared" si="4"/>
        <v/>
      </c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</row>
    <row r="365" spans="1:18" s="38" customFormat="1" hidden="1" x14ac:dyDescent="0.3">
      <c r="A365" s="43"/>
      <c r="B365" s="43" t="str">
        <f t="shared" si="4"/>
        <v/>
      </c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1:18" s="38" customFormat="1" hidden="1" x14ac:dyDescent="0.3">
      <c r="A366" s="43"/>
      <c r="B366" s="43" t="str">
        <f t="shared" si="4"/>
        <v/>
      </c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</row>
    <row r="367" spans="1:18" s="38" customFormat="1" hidden="1" x14ac:dyDescent="0.3">
      <c r="A367" s="43"/>
      <c r="B367" s="43" t="str">
        <f t="shared" ref="B367:B399" si="5">TRIM(_xlfn.CONCAT(TRIM(C367)&amp;TRIM(H367)))</f>
        <v/>
      </c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1:18" s="38" customFormat="1" hidden="1" x14ac:dyDescent="0.3">
      <c r="A368" s="43"/>
      <c r="B368" s="43" t="str">
        <f t="shared" si="5"/>
        <v/>
      </c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1:18" s="38" customFormat="1" hidden="1" x14ac:dyDescent="0.3">
      <c r="A369" s="43"/>
      <c r="B369" s="43" t="str">
        <f t="shared" si="5"/>
        <v/>
      </c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</row>
    <row r="370" spans="1:18" s="38" customFormat="1" hidden="1" x14ac:dyDescent="0.3">
      <c r="A370" s="43"/>
      <c r="B370" s="43" t="str">
        <f t="shared" si="5"/>
        <v/>
      </c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</row>
    <row r="371" spans="1:18" s="38" customFormat="1" hidden="1" x14ac:dyDescent="0.3">
      <c r="A371" s="43"/>
      <c r="B371" s="43" t="str">
        <f t="shared" si="5"/>
        <v/>
      </c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1:18" s="38" customFormat="1" hidden="1" x14ac:dyDescent="0.3">
      <c r="A372" s="43"/>
      <c r="B372" s="43" t="str">
        <f t="shared" si="5"/>
        <v/>
      </c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</row>
    <row r="373" spans="1:18" s="38" customFormat="1" hidden="1" x14ac:dyDescent="0.3">
      <c r="A373" s="43"/>
      <c r="B373" s="43" t="str">
        <f t="shared" si="5"/>
        <v/>
      </c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</row>
    <row r="374" spans="1:18" s="38" customFormat="1" hidden="1" x14ac:dyDescent="0.3">
      <c r="A374" s="43"/>
      <c r="B374" s="43" t="str">
        <f t="shared" si="5"/>
        <v/>
      </c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1:18" s="38" customFormat="1" hidden="1" x14ac:dyDescent="0.3">
      <c r="A375" s="43"/>
      <c r="B375" s="43" t="str">
        <f t="shared" si="5"/>
        <v/>
      </c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6" spans="1:18" s="38" customFormat="1" hidden="1" x14ac:dyDescent="0.3">
      <c r="A376" s="43"/>
      <c r="B376" s="43" t="str">
        <f t="shared" si="5"/>
        <v/>
      </c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</row>
    <row r="377" spans="1:18" s="38" customFormat="1" hidden="1" x14ac:dyDescent="0.3">
      <c r="A377" s="43"/>
      <c r="B377" s="43" t="str">
        <f t="shared" si="5"/>
        <v/>
      </c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</row>
    <row r="378" spans="1:18" s="38" customFormat="1" hidden="1" x14ac:dyDescent="0.3">
      <c r="A378" s="43"/>
      <c r="B378" s="43" t="str">
        <f t="shared" si="5"/>
        <v/>
      </c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1:18" s="38" customFormat="1" hidden="1" x14ac:dyDescent="0.3">
      <c r="A379" s="43"/>
      <c r="B379" s="43" t="str">
        <f t="shared" si="5"/>
        <v/>
      </c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</row>
    <row r="380" spans="1:18" s="38" customFormat="1" hidden="1" x14ac:dyDescent="0.3">
      <c r="A380" s="43"/>
      <c r="B380" s="43" t="str">
        <f t="shared" si="5"/>
        <v/>
      </c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1:18" s="38" customFormat="1" hidden="1" x14ac:dyDescent="0.3">
      <c r="A381" s="43"/>
      <c r="B381" s="43" t="str">
        <f t="shared" si="5"/>
        <v/>
      </c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1:18" s="38" customFormat="1" hidden="1" x14ac:dyDescent="0.3">
      <c r="A382" s="43"/>
      <c r="B382" s="43" t="str">
        <f t="shared" si="5"/>
        <v/>
      </c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1:18" s="38" customFormat="1" hidden="1" x14ac:dyDescent="0.3">
      <c r="A383" s="43"/>
      <c r="B383" s="43" t="str">
        <f t="shared" si="5"/>
        <v/>
      </c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1:18" s="38" customFormat="1" hidden="1" x14ac:dyDescent="0.3">
      <c r="A384" s="43"/>
      <c r="B384" s="43" t="str">
        <f t="shared" si="5"/>
        <v/>
      </c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1:18" s="38" customFormat="1" hidden="1" x14ac:dyDescent="0.3">
      <c r="A385" s="43"/>
      <c r="B385" s="43" t="str">
        <f t="shared" si="5"/>
        <v/>
      </c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1:18" s="38" customFormat="1" hidden="1" x14ac:dyDescent="0.3">
      <c r="A386" s="43"/>
      <c r="B386" s="43" t="str">
        <f t="shared" si="5"/>
        <v/>
      </c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1:18" s="38" customFormat="1" hidden="1" x14ac:dyDescent="0.3">
      <c r="A387" s="43"/>
      <c r="B387" s="43" t="str">
        <f t="shared" si="5"/>
        <v/>
      </c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1:18" s="38" customFormat="1" hidden="1" x14ac:dyDescent="0.3">
      <c r="A388" s="43"/>
      <c r="B388" s="43" t="str">
        <f t="shared" si="5"/>
        <v/>
      </c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</row>
    <row r="389" spans="1:18" s="38" customFormat="1" hidden="1" x14ac:dyDescent="0.3">
      <c r="A389" s="43"/>
      <c r="B389" s="43" t="str">
        <f t="shared" si="5"/>
        <v/>
      </c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1:18" s="38" customFormat="1" hidden="1" x14ac:dyDescent="0.3">
      <c r="A390" s="43"/>
      <c r="B390" s="43" t="str">
        <f t="shared" si="5"/>
        <v/>
      </c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1:18" s="38" customFormat="1" hidden="1" x14ac:dyDescent="0.3">
      <c r="A391" s="43"/>
      <c r="B391" s="43" t="str">
        <f t="shared" si="5"/>
        <v/>
      </c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1:18" s="38" customFormat="1" hidden="1" x14ac:dyDescent="0.3">
      <c r="A392" s="43"/>
      <c r="B392" s="43" t="str">
        <f t="shared" si="5"/>
        <v/>
      </c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1:18" s="38" customFormat="1" hidden="1" x14ac:dyDescent="0.3">
      <c r="A393" s="43"/>
      <c r="B393" s="43" t="str">
        <f t="shared" si="5"/>
        <v/>
      </c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1:18" s="38" customFormat="1" hidden="1" x14ac:dyDescent="0.3">
      <c r="A394" s="43"/>
      <c r="B394" s="43" t="str">
        <f t="shared" si="5"/>
        <v/>
      </c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1:18" s="38" customFormat="1" hidden="1" x14ac:dyDescent="0.3">
      <c r="A395" s="43"/>
      <c r="B395" s="43" t="str">
        <f t="shared" si="5"/>
        <v/>
      </c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</row>
    <row r="396" spans="1:18" s="38" customFormat="1" hidden="1" x14ac:dyDescent="0.3">
      <c r="A396" s="43"/>
      <c r="B396" s="43" t="str">
        <f t="shared" si="5"/>
        <v/>
      </c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1:18" s="38" customFormat="1" hidden="1" x14ac:dyDescent="0.3">
      <c r="A397" s="43"/>
      <c r="B397" s="43" t="str">
        <f t="shared" si="5"/>
        <v/>
      </c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</row>
    <row r="398" spans="1:18" s="38" customFormat="1" hidden="1" x14ac:dyDescent="0.3">
      <c r="A398" s="43"/>
      <c r="B398" s="43" t="str">
        <f t="shared" si="5"/>
        <v/>
      </c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1:18" s="38" customFormat="1" hidden="1" x14ac:dyDescent="0.3">
      <c r="A399" s="43"/>
      <c r="B399" s="43" t="str">
        <f t="shared" si="5"/>
        <v/>
      </c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1:18" s="38" customFormat="1" hidden="1" x14ac:dyDescent="0.3">
      <c r="A400" s="43"/>
      <c r="B400" s="42" t="s">
        <v>226</v>
      </c>
      <c r="C400" s="42" t="s">
        <v>226</v>
      </c>
      <c r="D400" s="42" t="s">
        <v>226</v>
      </c>
      <c r="E400" s="42" t="s">
        <v>226</v>
      </c>
      <c r="F400" s="42" t="s">
        <v>226</v>
      </c>
      <c r="G400" s="42" t="s">
        <v>226</v>
      </c>
      <c r="H400" s="42" t="s">
        <v>226</v>
      </c>
      <c r="I400" s="42" t="s">
        <v>226</v>
      </c>
      <c r="J400" s="43"/>
      <c r="K400" s="43"/>
      <c r="L400" s="43"/>
      <c r="M400" s="43"/>
      <c r="N400" s="43"/>
      <c r="O400" s="43"/>
      <c r="P400" s="43"/>
      <c r="Q400" s="43"/>
      <c r="R400" s="43"/>
    </row>
    <row r="401" spans="1:18" s="38" customFormat="1" hidden="1" x14ac:dyDescent="0.3">
      <c r="A401" s="43"/>
      <c r="B401" s="43" t="str">
        <f>TRIM(_xlfn.CONCAT(TRIM(C401)&amp;TRIM(H401)))</f>
        <v>StateNameRankOrder</v>
      </c>
      <c r="C401" s="43" t="s">
        <v>0</v>
      </c>
      <c r="D401" s="43" t="s">
        <v>124</v>
      </c>
      <c r="E401" s="43" t="s">
        <v>1</v>
      </c>
      <c r="F401" s="43" t="s">
        <v>125</v>
      </c>
      <c r="G401" s="43" t="s">
        <v>126</v>
      </c>
      <c r="H401" s="43" t="s">
        <v>127</v>
      </c>
      <c r="I401" s="43" t="s">
        <v>128</v>
      </c>
      <c r="J401" s="43"/>
      <c r="K401" s="43"/>
      <c r="L401" s="43"/>
      <c r="M401" s="43"/>
      <c r="N401" s="43"/>
      <c r="O401" s="43"/>
      <c r="P401" s="43"/>
      <c r="Q401" s="43"/>
      <c r="R401" s="43"/>
    </row>
    <row r="402" spans="1:18" s="38" customFormat="1" hidden="1" x14ac:dyDescent="0.3">
      <c r="A402" s="43"/>
      <c r="B402" s="43" t="str">
        <f t="shared" ref="B402:B465" si="6">TRIM(_xlfn.CONCAT(TRIM(C402)&amp;TRIM(H402)))</f>
        <v>Texas1</v>
      </c>
      <c r="C402" s="43" t="s">
        <v>129</v>
      </c>
      <c r="D402" s="43" t="s">
        <v>95</v>
      </c>
      <c r="E402" s="43" t="s">
        <v>284</v>
      </c>
      <c r="F402" s="43">
        <v>1355</v>
      </c>
      <c r="G402" s="43" t="s">
        <v>286</v>
      </c>
      <c r="H402" s="43">
        <v>1</v>
      </c>
      <c r="I402" s="43" t="s">
        <v>210</v>
      </c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1:18" s="38" customFormat="1" hidden="1" x14ac:dyDescent="0.3">
      <c r="A403" s="43"/>
      <c r="B403" s="43" t="str">
        <f t="shared" si="6"/>
        <v>Texas2</v>
      </c>
      <c r="C403" s="43" t="s">
        <v>129</v>
      </c>
      <c r="D403" s="43" t="s">
        <v>95</v>
      </c>
      <c r="E403" s="43" t="s">
        <v>3</v>
      </c>
      <c r="F403" s="43">
        <v>892</v>
      </c>
      <c r="G403" s="43">
        <v>1100</v>
      </c>
      <c r="H403" s="43">
        <v>2</v>
      </c>
      <c r="I403" s="43" t="s">
        <v>210</v>
      </c>
      <c r="J403" s="43"/>
      <c r="K403" s="43"/>
      <c r="L403" s="43"/>
      <c r="M403" s="43"/>
      <c r="N403" s="43"/>
      <c r="O403" s="43"/>
      <c r="P403" s="43"/>
      <c r="Q403" s="43"/>
      <c r="R403" s="43"/>
    </row>
    <row r="404" spans="1:18" s="38" customFormat="1" hidden="1" x14ac:dyDescent="0.3">
      <c r="A404" s="43"/>
      <c r="B404" s="43" t="str">
        <f t="shared" si="6"/>
        <v>Texas3</v>
      </c>
      <c r="C404" s="43" t="s">
        <v>129</v>
      </c>
      <c r="D404" s="43" t="s">
        <v>95</v>
      </c>
      <c r="E404" s="43" t="s">
        <v>299</v>
      </c>
      <c r="F404" s="43">
        <v>466</v>
      </c>
      <c r="G404" s="43">
        <v>489</v>
      </c>
      <c r="H404" s="43">
        <v>3</v>
      </c>
      <c r="I404" s="43" t="s">
        <v>210</v>
      </c>
      <c r="J404" s="43"/>
      <c r="K404" s="43"/>
      <c r="L404" s="43"/>
      <c r="M404" s="43"/>
      <c r="N404" s="43"/>
      <c r="O404" s="43"/>
      <c r="P404" s="43"/>
      <c r="Q404" s="43"/>
      <c r="R404" s="43"/>
    </row>
    <row r="405" spans="1:18" s="38" customFormat="1" hidden="1" x14ac:dyDescent="0.3">
      <c r="A405" s="43"/>
      <c r="B405" s="43" t="str">
        <f t="shared" si="6"/>
        <v>Texas4</v>
      </c>
      <c r="C405" s="43" t="s">
        <v>129</v>
      </c>
      <c r="D405" s="43" t="s">
        <v>95</v>
      </c>
      <c r="E405" s="43" t="s">
        <v>220</v>
      </c>
      <c r="F405" s="43">
        <v>218</v>
      </c>
      <c r="G405" s="43">
        <v>0</v>
      </c>
      <c r="H405" s="43">
        <v>4</v>
      </c>
      <c r="I405" s="43" t="s">
        <v>210</v>
      </c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1:18" s="38" customFormat="1" hidden="1" x14ac:dyDescent="0.3">
      <c r="A406" s="43"/>
      <c r="B406" s="43" t="str">
        <f t="shared" si="6"/>
        <v>Texas5</v>
      </c>
      <c r="C406" s="43" t="s">
        <v>129</v>
      </c>
      <c r="D406" s="43" t="s">
        <v>95</v>
      </c>
      <c r="E406" s="43" t="s">
        <v>232</v>
      </c>
      <c r="F406" s="43">
        <v>53</v>
      </c>
      <c r="G406" s="43">
        <v>32</v>
      </c>
      <c r="H406" s="43">
        <v>5</v>
      </c>
      <c r="I406" s="43" t="s">
        <v>210</v>
      </c>
      <c r="J406" s="43"/>
      <c r="K406" s="43"/>
      <c r="L406" s="43"/>
      <c r="M406" s="43"/>
      <c r="N406" s="43"/>
      <c r="O406" s="43"/>
      <c r="P406" s="43"/>
      <c r="Q406" s="43"/>
      <c r="R406" s="43"/>
    </row>
    <row r="407" spans="1:18" s="38" customFormat="1" hidden="1" x14ac:dyDescent="0.3">
      <c r="A407" s="43"/>
      <c r="B407" s="43" t="str">
        <f t="shared" si="6"/>
        <v>Kansas1</v>
      </c>
      <c r="C407" s="43" t="s">
        <v>130</v>
      </c>
      <c r="D407" s="43" t="s">
        <v>39</v>
      </c>
      <c r="E407" s="43" t="s">
        <v>211</v>
      </c>
      <c r="F407" s="43">
        <v>399</v>
      </c>
      <c r="G407" s="43">
        <v>350</v>
      </c>
      <c r="H407" s="43">
        <v>1</v>
      </c>
      <c r="I407" s="43" t="s">
        <v>210</v>
      </c>
      <c r="J407" s="43"/>
      <c r="K407" s="43"/>
      <c r="L407" s="43"/>
      <c r="M407" s="43"/>
      <c r="N407" s="43"/>
      <c r="O407" s="43"/>
      <c r="P407" s="43"/>
      <c r="Q407" s="43"/>
      <c r="R407" s="43"/>
    </row>
    <row r="408" spans="1:18" s="38" customFormat="1" hidden="1" x14ac:dyDescent="0.3">
      <c r="A408" s="43"/>
      <c r="B408" s="43" t="str">
        <f t="shared" si="6"/>
        <v>Pennsylvania1</v>
      </c>
      <c r="C408" s="43" t="s">
        <v>131</v>
      </c>
      <c r="D408" s="43" t="s">
        <v>83</v>
      </c>
      <c r="E408" s="43" t="s">
        <v>300</v>
      </c>
      <c r="F408" s="43">
        <v>700</v>
      </c>
      <c r="G408" s="43">
        <v>747</v>
      </c>
      <c r="H408" s="43">
        <v>1</v>
      </c>
      <c r="I408" s="43" t="s">
        <v>210</v>
      </c>
      <c r="J408" s="43"/>
      <c r="K408" s="43"/>
      <c r="L408" s="43"/>
      <c r="M408" s="43"/>
      <c r="N408" s="43"/>
      <c r="O408" s="43"/>
      <c r="P408" s="43"/>
      <c r="Q408" s="43"/>
      <c r="R408" s="43"/>
    </row>
    <row r="409" spans="1:18" s="38" customFormat="1" hidden="1" x14ac:dyDescent="0.3">
      <c r="A409" s="43"/>
      <c r="B409" s="43" t="str">
        <f t="shared" si="6"/>
        <v>Pennsylvania2</v>
      </c>
      <c r="C409" s="43" t="s">
        <v>131</v>
      </c>
      <c r="D409" s="43" t="s">
        <v>83</v>
      </c>
      <c r="E409" s="43" t="s">
        <v>233</v>
      </c>
      <c r="F409" s="43">
        <v>194</v>
      </c>
      <c r="G409" s="43">
        <v>316</v>
      </c>
      <c r="H409" s="43">
        <v>2</v>
      </c>
      <c r="I409" s="43" t="s">
        <v>210</v>
      </c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1:18" s="38" customFormat="1" hidden="1" x14ac:dyDescent="0.3">
      <c r="A410" s="43"/>
      <c r="B410" s="43" t="str">
        <f t="shared" si="6"/>
        <v>Wisconsin1</v>
      </c>
      <c r="C410" s="43" t="s">
        <v>133</v>
      </c>
      <c r="D410" s="43" t="s">
        <v>105</v>
      </c>
      <c r="E410" s="43" t="s">
        <v>3</v>
      </c>
      <c r="F410" s="43">
        <v>2004</v>
      </c>
      <c r="G410" s="43">
        <v>2420</v>
      </c>
      <c r="H410" s="43">
        <v>1</v>
      </c>
      <c r="I410" s="43" t="s">
        <v>210</v>
      </c>
      <c r="J410" s="43"/>
      <c r="K410" s="43"/>
      <c r="L410" s="43"/>
      <c r="M410" s="43"/>
      <c r="N410" s="43"/>
      <c r="O410" s="43"/>
      <c r="P410" s="43"/>
      <c r="Q410" s="43"/>
      <c r="R410" s="43"/>
    </row>
    <row r="411" spans="1:18" s="38" customFormat="1" hidden="1" x14ac:dyDescent="0.3">
      <c r="A411" s="43"/>
      <c r="B411" s="43" t="str">
        <f t="shared" si="6"/>
        <v>Indiana1</v>
      </c>
      <c r="C411" s="43" t="s">
        <v>136</v>
      </c>
      <c r="D411" s="43" t="s">
        <v>37</v>
      </c>
      <c r="E411" s="43" t="s">
        <v>3</v>
      </c>
      <c r="F411" s="43">
        <v>2271</v>
      </c>
      <c r="G411" s="43">
        <v>2586</v>
      </c>
      <c r="H411" s="43">
        <v>1</v>
      </c>
      <c r="I411" s="43" t="s">
        <v>210</v>
      </c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1:18" s="38" customFormat="1" hidden="1" x14ac:dyDescent="0.3">
      <c r="A412" s="43"/>
      <c r="B412" s="43" t="str">
        <f t="shared" si="6"/>
        <v>Illinois1</v>
      </c>
      <c r="C412" s="43" t="s">
        <v>202</v>
      </c>
      <c r="D412" s="43" t="s">
        <v>35</v>
      </c>
      <c r="E412" s="43" t="s">
        <v>3</v>
      </c>
      <c r="F412" s="43">
        <v>1424</v>
      </c>
      <c r="G412" s="43">
        <v>1254</v>
      </c>
      <c r="H412" s="43">
        <v>1</v>
      </c>
      <c r="I412" s="43" t="s">
        <v>210</v>
      </c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1:18" s="38" customFormat="1" hidden="1" x14ac:dyDescent="0.3">
      <c r="A413" s="43"/>
      <c r="B413" s="43" t="str">
        <f t="shared" si="6"/>
        <v>Illinois2</v>
      </c>
      <c r="C413" s="43" t="s">
        <v>202</v>
      </c>
      <c r="D413" s="43" t="s">
        <v>35</v>
      </c>
      <c r="E413" s="43" t="s">
        <v>300</v>
      </c>
      <c r="F413" s="43">
        <v>936</v>
      </c>
      <c r="G413" s="43">
        <v>769</v>
      </c>
      <c r="H413" s="43">
        <v>2</v>
      </c>
      <c r="I413" s="43" t="s">
        <v>210</v>
      </c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1:18" s="38" customFormat="1" hidden="1" x14ac:dyDescent="0.3">
      <c r="A414" s="43"/>
      <c r="B414" s="43" t="str">
        <f t="shared" si="6"/>
        <v>Illinois3</v>
      </c>
      <c r="C414" s="43" t="s">
        <v>202</v>
      </c>
      <c r="D414" s="43" t="s">
        <v>35</v>
      </c>
      <c r="E414" s="43" t="s">
        <v>246</v>
      </c>
      <c r="F414" s="43">
        <v>285</v>
      </c>
      <c r="G414" s="43">
        <v>240</v>
      </c>
      <c r="H414" s="43">
        <v>3</v>
      </c>
      <c r="I414" s="43" t="s">
        <v>210</v>
      </c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1:18" s="38" customFormat="1" hidden="1" x14ac:dyDescent="0.3">
      <c r="A415" s="43"/>
      <c r="B415" s="43" t="str">
        <f t="shared" si="6"/>
        <v>Illinois4</v>
      </c>
      <c r="C415" s="43" t="s">
        <v>202</v>
      </c>
      <c r="D415" s="43" t="s">
        <v>35</v>
      </c>
      <c r="E415" s="43" t="s">
        <v>244</v>
      </c>
      <c r="F415" s="43">
        <v>181</v>
      </c>
      <c r="G415" s="43">
        <v>145</v>
      </c>
      <c r="H415" s="43">
        <v>4</v>
      </c>
      <c r="I415" s="43" t="s">
        <v>210</v>
      </c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1:18" s="38" customFormat="1" hidden="1" x14ac:dyDescent="0.3">
      <c r="A416" s="43"/>
      <c r="B416" s="43" t="str">
        <f t="shared" si="6"/>
        <v>Maryland1</v>
      </c>
      <c r="C416" s="43" t="s">
        <v>137</v>
      </c>
      <c r="D416" s="43" t="s">
        <v>47</v>
      </c>
      <c r="E416" s="43" t="s">
        <v>212</v>
      </c>
      <c r="F416" s="43">
        <v>413</v>
      </c>
      <c r="G416" s="43">
        <v>483</v>
      </c>
      <c r="H416" s="43">
        <v>1</v>
      </c>
      <c r="I416" s="43" t="s">
        <v>210</v>
      </c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1:18" s="38" customFormat="1" hidden="1" x14ac:dyDescent="0.3">
      <c r="A417" s="43"/>
      <c r="B417" s="43" t="str">
        <f t="shared" si="6"/>
        <v>Maryland2</v>
      </c>
      <c r="C417" s="43" t="s">
        <v>137</v>
      </c>
      <c r="D417" s="43" t="s">
        <v>47</v>
      </c>
      <c r="E417" s="43" t="s">
        <v>300</v>
      </c>
      <c r="F417" s="43">
        <v>362</v>
      </c>
      <c r="G417" s="43">
        <v>479</v>
      </c>
      <c r="H417" s="43">
        <v>2</v>
      </c>
      <c r="I417" s="43" t="s">
        <v>210</v>
      </c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1:18" s="38" customFormat="1" hidden="1" x14ac:dyDescent="0.3">
      <c r="A418" s="43"/>
      <c r="B418" s="43" t="str">
        <f t="shared" si="6"/>
        <v>Colorado1</v>
      </c>
      <c r="C418" s="43" t="s">
        <v>138</v>
      </c>
      <c r="D418" s="43" t="s">
        <v>19</v>
      </c>
      <c r="E418" s="43" t="s">
        <v>3</v>
      </c>
      <c r="F418" s="43">
        <v>2620</v>
      </c>
      <c r="G418" s="43">
        <v>3220</v>
      </c>
      <c r="H418" s="43">
        <v>1</v>
      </c>
      <c r="I418" s="43" t="s">
        <v>210</v>
      </c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1:18" s="38" customFormat="1" hidden="1" x14ac:dyDescent="0.3">
      <c r="A419" s="43"/>
      <c r="B419" s="43" t="str">
        <f t="shared" si="6"/>
        <v>Colorado2</v>
      </c>
      <c r="C419" s="43" t="s">
        <v>138</v>
      </c>
      <c r="D419" s="43" t="s">
        <v>19</v>
      </c>
      <c r="E419" s="43" t="s">
        <v>232</v>
      </c>
      <c r="F419" s="43">
        <v>69</v>
      </c>
      <c r="G419" s="43">
        <v>64</v>
      </c>
      <c r="H419" s="43">
        <v>2</v>
      </c>
      <c r="I419" s="43" t="s">
        <v>210</v>
      </c>
      <c r="J419" s="43"/>
      <c r="K419" s="43"/>
      <c r="L419" s="43"/>
      <c r="M419" s="43"/>
      <c r="N419" s="43"/>
      <c r="O419" s="43"/>
      <c r="P419" s="43"/>
      <c r="Q419" s="43"/>
      <c r="R419" s="43"/>
    </row>
    <row r="420" spans="1:18" s="38" customFormat="1" hidden="1" x14ac:dyDescent="0.3">
      <c r="A420" s="43"/>
      <c r="B420" s="43" t="str">
        <f t="shared" si="6"/>
        <v>Colorado3</v>
      </c>
      <c r="C420" s="43" t="s">
        <v>138</v>
      </c>
      <c r="D420" s="43" t="s">
        <v>19</v>
      </c>
      <c r="E420" s="43" t="s">
        <v>289</v>
      </c>
      <c r="F420" s="43">
        <v>24</v>
      </c>
      <c r="G420" s="43">
        <v>0</v>
      </c>
      <c r="H420" s="43">
        <v>3</v>
      </c>
      <c r="I420" s="43" t="s">
        <v>210</v>
      </c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1:18" s="38" customFormat="1" hidden="1" x14ac:dyDescent="0.3">
      <c r="A421" s="43"/>
      <c r="B421" s="43" t="str">
        <f t="shared" si="6"/>
        <v>Michigan1</v>
      </c>
      <c r="C421" s="43" t="s">
        <v>141</v>
      </c>
      <c r="D421" s="43" t="s">
        <v>51</v>
      </c>
      <c r="E421" s="43" t="s">
        <v>213</v>
      </c>
      <c r="F421" s="43">
        <v>116</v>
      </c>
      <c r="G421" s="43">
        <v>159</v>
      </c>
      <c r="H421" s="43">
        <v>1</v>
      </c>
      <c r="I421" s="43" t="s">
        <v>210</v>
      </c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1:18" s="38" customFormat="1" hidden="1" x14ac:dyDescent="0.3">
      <c r="A422" s="43"/>
      <c r="B422" s="43" t="str">
        <f t="shared" si="6"/>
        <v>Virginia1</v>
      </c>
      <c r="C422" s="43" t="s">
        <v>143</v>
      </c>
      <c r="D422" s="43" t="s">
        <v>99</v>
      </c>
      <c r="E422" s="43" t="s">
        <v>290</v>
      </c>
      <c r="F422" s="43">
        <v>628</v>
      </c>
      <c r="G422" s="43">
        <v>752</v>
      </c>
      <c r="H422" s="43">
        <v>1</v>
      </c>
      <c r="I422" s="43" t="s">
        <v>210</v>
      </c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1:18" s="38" customFormat="1" hidden="1" x14ac:dyDescent="0.3">
      <c r="A423" s="43"/>
      <c r="B423" s="43" t="str">
        <f t="shared" si="6"/>
        <v>Virginia2</v>
      </c>
      <c r="C423" s="43" t="s">
        <v>143</v>
      </c>
      <c r="D423" s="43" t="s">
        <v>99</v>
      </c>
      <c r="E423" s="43" t="s">
        <v>232</v>
      </c>
      <c r="F423" s="43">
        <v>216</v>
      </c>
      <c r="G423" s="43">
        <v>264</v>
      </c>
      <c r="H423" s="43">
        <v>2</v>
      </c>
      <c r="I423" s="43" t="s">
        <v>210</v>
      </c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1:18" s="38" customFormat="1" hidden="1" x14ac:dyDescent="0.3">
      <c r="A424" s="43"/>
      <c r="B424" s="43" t="str">
        <f t="shared" si="6"/>
        <v>South Carolina1</v>
      </c>
      <c r="C424" s="43" t="s">
        <v>146</v>
      </c>
      <c r="D424" s="43" t="s">
        <v>89</v>
      </c>
      <c r="E424" s="43" t="s">
        <v>245</v>
      </c>
      <c r="F424" s="43">
        <v>398</v>
      </c>
      <c r="G424" s="43">
        <v>476</v>
      </c>
      <c r="H424" s="43">
        <v>1</v>
      </c>
      <c r="I424" s="43" t="s">
        <v>210</v>
      </c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1:18" s="38" customFormat="1" hidden="1" x14ac:dyDescent="0.3">
      <c r="A425" s="43"/>
      <c r="B425" s="43" t="str">
        <f t="shared" si="6"/>
        <v>South Carolina2</v>
      </c>
      <c r="C425" s="43" t="s">
        <v>146</v>
      </c>
      <c r="D425" s="43" t="s">
        <v>89</v>
      </c>
      <c r="E425" s="43" t="s">
        <v>3</v>
      </c>
      <c r="F425" s="43">
        <v>82</v>
      </c>
      <c r="G425" s="43">
        <v>0</v>
      </c>
      <c r="H425" s="43">
        <v>2</v>
      </c>
      <c r="I425" s="43" t="s">
        <v>210</v>
      </c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1:18" s="38" customFormat="1" hidden="1" x14ac:dyDescent="0.3">
      <c r="A426" s="43"/>
      <c r="B426" s="43" t="str">
        <f t="shared" si="6"/>
        <v>Rhode Island1</v>
      </c>
      <c r="C426" s="43" t="s">
        <v>147</v>
      </c>
      <c r="D426" s="43" t="s">
        <v>87</v>
      </c>
      <c r="E426" s="43" t="s">
        <v>3</v>
      </c>
      <c r="F426" s="43">
        <v>1546</v>
      </c>
      <c r="G426" s="43">
        <v>1696</v>
      </c>
      <c r="H426" s="43">
        <v>1</v>
      </c>
      <c r="I426" s="43" t="s">
        <v>210</v>
      </c>
      <c r="J426" s="43"/>
      <c r="K426" s="43"/>
      <c r="L426" s="43"/>
      <c r="M426" s="43"/>
      <c r="N426" s="43"/>
      <c r="O426" s="43"/>
      <c r="P426" s="43"/>
      <c r="Q426" s="43"/>
      <c r="R426" s="43"/>
    </row>
    <row r="427" spans="1:18" s="38" customFormat="1" hidden="1" x14ac:dyDescent="0.3">
      <c r="A427" s="43"/>
      <c r="B427" s="43" t="str">
        <f t="shared" si="6"/>
        <v>Washington1</v>
      </c>
      <c r="C427" s="43" t="s">
        <v>148</v>
      </c>
      <c r="D427" s="43" t="s">
        <v>103</v>
      </c>
      <c r="E427" s="43" t="s">
        <v>3</v>
      </c>
      <c r="F427" s="43">
        <v>472</v>
      </c>
      <c r="G427" s="43">
        <v>180</v>
      </c>
      <c r="H427" s="43">
        <v>1</v>
      </c>
      <c r="I427" s="43" t="s">
        <v>210</v>
      </c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1:18" s="38" customFormat="1" hidden="1" x14ac:dyDescent="0.3">
      <c r="A428" s="43"/>
      <c r="B428" s="43" t="str">
        <f t="shared" si="6"/>
        <v>Nevada1</v>
      </c>
      <c r="C428" s="43" t="s">
        <v>152</v>
      </c>
      <c r="D428" s="43" t="s">
        <v>73</v>
      </c>
      <c r="E428" s="43" t="s">
        <v>232</v>
      </c>
      <c r="F428" s="43">
        <v>721</v>
      </c>
      <c r="G428" s="43">
        <v>768</v>
      </c>
      <c r="H428" s="43">
        <v>1</v>
      </c>
      <c r="I428" s="43" t="s">
        <v>210</v>
      </c>
      <c r="J428" s="43"/>
      <c r="K428" s="43"/>
      <c r="L428" s="43"/>
      <c r="M428" s="43"/>
      <c r="N428" s="43"/>
      <c r="O428" s="43"/>
      <c r="P428" s="43"/>
      <c r="Q428" s="43"/>
      <c r="R428" s="43"/>
    </row>
    <row r="429" spans="1:18" s="38" customFormat="1" hidden="1" x14ac:dyDescent="0.3">
      <c r="A429" s="43"/>
      <c r="B429" s="43" t="str">
        <f t="shared" si="6"/>
        <v>New York1</v>
      </c>
      <c r="C429" s="43" t="s">
        <v>154</v>
      </c>
      <c r="D429" s="43" t="s">
        <v>75</v>
      </c>
      <c r="E429" s="43" t="s">
        <v>3</v>
      </c>
      <c r="F429" s="43">
        <v>9995</v>
      </c>
      <c r="G429" s="43">
        <v>11518</v>
      </c>
      <c r="H429" s="43">
        <v>1</v>
      </c>
      <c r="I429" s="43" t="s">
        <v>210</v>
      </c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1:18" s="38" customFormat="1" hidden="1" x14ac:dyDescent="0.3">
      <c r="A430" s="43"/>
      <c r="B430" s="43" t="str">
        <f t="shared" si="6"/>
        <v>New York2</v>
      </c>
      <c r="C430" s="43" t="s">
        <v>154</v>
      </c>
      <c r="D430" s="43" t="s">
        <v>75</v>
      </c>
      <c r="E430" s="43" t="s">
        <v>215</v>
      </c>
      <c r="F430" s="43">
        <v>1163</v>
      </c>
      <c r="G430" s="43">
        <v>1454</v>
      </c>
      <c r="H430" s="43">
        <v>2</v>
      </c>
      <c r="I430" s="43" t="s">
        <v>210</v>
      </c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1:18" s="38" customFormat="1" hidden="1" x14ac:dyDescent="0.3">
      <c r="A431" s="43"/>
      <c r="B431" s="43" t="str">
        <f t="shared" si="6"/>
        <v>New York3</v>
      </c>
      <c r="C431" s="43" t="s">
        <v>154</v>
      </c>
      <c r="D431" s="43" t="s">
        <v>75</v>
      </c>
      <c r="E431" s="43" t="s">
        <v>204</v>
      </c>
      <c r="F431" s="43">
        <v>1135</v>
      </c>
      <c r="G431" s="43">
        <v>1295</v>
      </c>
      <c r="H431" s="43">
        <v>3</v>
      </c>
      <c r="I431" s="43" t="s">
        <v>210</v>
      </c>
      <c r="J431" s="43"/>
      <c r="K431" s="43"/>
      <c r="L431" s="43"/>
      <c r="M431" s="43"/>
      <c r="N431" s="43"/>
      <c r="O431" s="43"/>
      <c r="P431" s="43"/>
      <c r="Q431" s="43"/>
      <c r="R431" s="43"/>
    </row>
    <row r="432" spans="1:18" s="38" customFormat="1" hidden="1" x14ac:dyDescent="0.3">
      <c r="A432" s="43"/>
      <c r="B432" s="43" t="str">
        <f t="shared" si="6"/>
        <v>New York4</v>
      </c>
      <c r="C432" s="43" t="s">
        <v>154</v>
      </c>
      <c r="D432" s="43" t="s">
        <v>75</v>
      </c>
      <c r="E432" s="43" t="s">
        <v>214</v>
      </c>
      <c r="F432" s="43">
        <v>1081</v>
      </c>
      <c r="G432" s="43">
        <v>1386</v>
      </c>
      <c r="H432" s="43">
        <v>4</v>
      </c>
      <c r="I432" s="43" t="s">
        <v>210</v>
      </c>
      <c r="J432" s="43"/>
      <c r="K432" s="43"/>
      <c r="L432" s="43"/>
      <c r="M432" s="43"/>
      <c r="N432" s="43"/>
      <c r="O432" s="43"/>
      <c r="P432" s="43"/>
      <c r="Q432" s="43"/>
      <c r="R432" s="43"/>
    </row>
    <row r="433" spans="1:18" s="38" customFormat="1" hidden="1" x14ac:dyDescent="0.3">
      <c r="A433" s="43"/>
      <c r="B433" s="43" t="str">
        <f t="shared" si="6"/>
        <v>New York5</v>
      </c>
      <c r="C433" s="43" t="s">
        <v>154</v>
      </c>
      <c r="D433" s="43" t="s">
        <v>75</v>
      </c>
      <c r="E433" s="43" t="s">
        <v>246</v>
      </c>
      <c r="F433" s="43">
        <v>670</v>
      </c>
      <c r="G433" s="43">
        <v>563</v>
      </c>
      <c r="H433" s="43">
        <v>5</v>
      </c>
      <c r="I433" s="43" t="s">
        <v>210</v>
      </c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1:18" s="38" customFormat="1" hidden="1" x14ac:dyDescent="0.3">
      <c r="A434" s="43"/>
      <c r="B434" s="43" t="str">
        <f t="shared" si="6"/>
        <v>Ohio1</v>
      </c>
      <c r="C434" s="43" t="s">
        <v>157</v>
      </c>
      <c r="D434" s="43" t="s">
        <v>77</v>
      </c>
      <c r="E434" s="43" t="s">
        <v>3</v>
      </c>
      <c r="F434" s="43">
        <v>2870</v>
      </c>
      <c r="G434" s="43">
        <v>4246</v>
      </c>
      <c r="H434" s="43">
        <v>1</v>
      </c>
      <c r="I434" s="43" t="s">
        <v>210</v>
      </c>
      <c r="J434" s="43"/>
      <c r="K434" s="43"/>
      <c r="L434" s="43"/>
      <c r="M434" s="43"/>
      <c r="N434" s="43"/>
      <c r="O434" s="43"/>
      <c r="P434" s="43"/>
      <c r="Q434" s="43"/>
      <c r="R434" s="43"/>
    </row>
    <row r="435" spans="1:18" s="38" customFormat="1" hidden="1" x14ac:dyDescent="0.3">
      <c r="A435" s="43"/>
      <c r="B435" s="43" t="str">
        <f t="shared" si="6"/>
        <v>Ohio2</v>
      </c>
      <c r="C435" s="43" t="s">
        <v>157</v>
      </c>
      <c r="D435" s="43" t="s">
        <v>77</v>
      </c>
      <c r="E435" s="43" t="s">
        <v>216</v>
      </c>
      <c r="F435" s="43">
        <v>479</v>
      </c>
      <c r="G435" s="43">
        <v>405</v>
      </c>
      <c r="H435" s="43">
        <v>2</v>
      </c>
      <c r="I435" s="43" t="s">
        <v>210</v>
      </c>
      <c r="J435" s="43"/>
      <c r="K435" s="43"/>
      <c r="L435" s="43"/>
      <c r="M435" s="43"/>
      <c r="N435" s="43"/>
      <c r="O435" s="43"/>
      <c r="P435" s="43"/>
      <c r="Q435" s="43"/>
      <c r="R435" s="43"/>
    </row>
    <row r="436" spans="1:18" s="38" customFormat="1" hidden="1" x14ac:dyDescent="0.3">
      <c r="A436" s="43"/>
      <c r="B436" s="43" t="str">
        <f t="shared" si="6"/>
        <v>Ohio3</v>
      </c>
      <c r="C436" s="43" t="s">
        <v>157</v>
      </c>
      <c r="D436" s="43" t="s">
        <v>77</v>
      </c>
      <c r="E436" s="43" t="s">
        <v>289</v>
      </c>
      <c r="F436" s="43">
        <v>368</v>
      </c>
      <c r="G436" s="43">
        <v>0</v>
      </c>
      <c r="H436" s="43">
        <v>3</v>
      </c>
      <c r="I436" s="43" t="s">
        <v>210</v>
      </c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1:18" s="38" customFormat="1" hidden="1" x14ac:dyDescent="0.3">
      <c r="A437" s="43"/>
      <c r="B437" s="43" t="str">
        <f t="shared" si="6"/>
        <v>Ohio4</v>
      </c>
      <c r="C437" s="43" t="s">
        <v>157</v>
      </c>
      <c r="D437" s="43" t="s">
        <v>77</v>
      </c>
      <c r="E437" s="43" t="s">
        <v>300</v>
      </c>
      <c r="F437" s="43">
        <v>19</v>
      </c>
      <c r="G437" s="43" t="s">
        <v>286</v>
      </c>
      <c r="H437" s="43">
        <v>4</v>
      </c>
      <c r="I437" s="43" t="s">
        <v>210</v>
      </c>
      <c r="J437" s="43"/>
      <c r="K437" s="43"/>
      <c r="L437" s="43"/>
      <c r="M437" s="43"/>
      <c r="N437" s="43"/>
      <c r="O437" s="43"/>
      <c r="P437" s="43"/>
      <c r="Q437" s="43"/>
      <c r="R437" s="43"/>
    </row>
    <row r="438" spans="1:18" s="38" customFormat="1" hidden="1" x14ac:dyDescent="0.3">
      <c r="A438" s="43"/>
      <c r="B438" s="43" t="str">
        <f t="shared" si="6"/>
        <v>South Dakota1</v>
      </c>
      <c r="C438" s="43" t="s">
        <v>217</v>
      </c>
      <c r="D438" s="43" t="s">
        <v>91</v>
      </c>
      <c r="E438" s="43" t="s">
        <v>218</v>
      </c>
      <c r="F438" s="43">
        <v>230</v>
      </c>
      <c r="G438" s="43">
        <v>311</v>
      </c>
      <c r="H438" s="43">
        <v>1</v>
      </c>
      <c r="I438" s="43" t="s">
        <v>210</v>
      </c>
      <c r="J438" s="43"/>
      <c r="K438" s="43"/>
      <c r="L438" s="43"/>
      <c r="M438" s="43"/>
      <c r="N438" s="43"/>
      <c r="O438" s="43"/>
      <c r="P438" s="43"/>
      <c r="Q438" s="43"/>
      <c r="R438" s="43"/>
    </row>
    <row r="439" spans="1:18" s="38" customFormat="1" hidden="1" x14ac:dyDescent="0.3">
      <c r="A439" s="43"/>
      <c r="B439" s="43" t="str">
        <f t="shared" si="6"/>
        <v>Connecticut1</v>
      </c>
      <c r="C439" s="43" t="s">
        <v>158</v>
      </c>
      <c r="D439" s="43" t="s">
        <v>21</v>
      </c>
      <c r="E439" s="43" t="s">
        <v>232</v>
      </c>
      <c r="F439" s="43">
        <v>55</v>
      </c>
      <c r="G439" s="43" t="s">
        <v>286</v>
      </c>
      <c r="H439" s="43">
        <v>1</v>
      </c>
      <c r="I439" s="43" t="s">
        <v>210</v>
      </c>
      <c r="J439" s="43"/>
      <c r="K439" s="43"/>
      <c r="L439" s="43"/>
      <c r="M439" s="43"/>
      <c r="N439" s="43"/>
      <c r="O439" s="43"/>
      <c r="P439" s="43"/>
      <c r="Q439" s="43"/>
      <c r="R439" s="43"/>
    </row>
    <row r="440" spans="1:18" s="38" customFormat="1" hidden="1" x14ac:dyDescent="0.3">
      <c r="A440" s="43"/>
      <c r="B440" s="43" t="str">
        <f t="shared" si="6"/>
        <v>Louisiana1</v>
      </c>
      <c r="C440" s="43" t="s">
        <v>2</v>
      </c>
      <c r="D440" s="43" t="s">
        <v>43</v>
      </c>
      <c r="E440" s="43" t="s">
        <v>230</v>
      </c>
      <c r="F440" s="43">
        <v>78</v>
      </c>
      <c r="G440" s="43">
        <v>86</v>
      </c>
      <c r="H440" s="43">
        <v>1</v>
      </c>
      <c r="I440" s="43" t="s">
        <v>210</v>
      </c>
      <c r="J440" s="43"/>
      <c r="K440" s="43"/>
      <c r="L440" s="43"/>
      <c r="M440" s="43"/>
      <c r="N440" s="43"/>
      <c r="O440" s="43"/>
      <c r="P440" s="43"/>
      <c r="Q440" s="43"/>
      <c r="R440" s="43"/>
    </row>
    <row r="441" spans="1:18" s="38" customFormat="1" hidden="1" x14ac:dyDescent="0.3">
      <c r="A441" s="43"/>
      <c r="B441" s="43" t="str">
        <f t="shared" si="6"/>
        <v>Missouri1</v>
      </c>
      <c r="C441" s="43" t="s">
        <v>159</v>
      </c>
      <c r="D441" s="43" t="s">
        <v>55</v>
      </c>
      <c r="E441" s="43" t="s">
        <v>3</v>
      </c>
      <c r="F441" s="43">
        <v>948</v>
      </c>
      <c r="G441" s="43">
        <v>1280</v>
      </c>
      <c r="H441" s="43">
        <v>1</v>
      </c>
      <c r="I441" s="43" t="s">
        <v>210</v>
      </c>
      <c r="J441" s="43"/>
      <c r="K441" s="43"/>
      <c r="L441" s="43"/>
      <c r="M441" s="43"/>
      <c r="N441" s="43"/>
      <c r="O441" s="43"/>
      <c r="P441" s="43"/>
      <c r="Q441" s="43"/>
      <c r="R441" s="43"/>
    </row>
    <row r="442" spans="1:18" s="38" customFormat="1" hidden="1" x14ac:dyDescent="0.3">
      <c r="A442" s="43"/>
      <c r="B442" s="43" t="str">
        <f t="shared" si="6"/>
        <v>Missouri2</v>
      </c>
      <c r="C442" s="43" t="s">
        <v>159</v>
      </c>
      <c r="D442" s="43" t="s">
        <v>55</v>
      </c>
      <c r="E442" s="43" t="s">
        <v>300</v>
      </c>
      <c r="F442" s="43">
        <v>900</v>
      </c>
      <c r="G442" s="43">
        <v>0</v>
      </c>
      <c r="H442" s="43">
        <v>2</v>
      </c>
      <c r="I442" s="43" t="s">
        <v>210</v>
      </c>
      <c r="J442" s="43"/>
      <c r="K442" s="43"/>
      <c r="L442" s="43"/>
      <c r="M442" s="43"/>
      <c r="N442" s="43"/>
      <c r="O442" s="43"/>
      <c r="P442" s="43"/>
      <c r="Q442" s="43"/>
      <c r="R442" s="43"/>
    </row>
    <row r="443" spans="1:18" s="38" customFormat="1" hidden="1" x14ac:dyDescent="0.3">
      <c r="A443" s="43"/>
      <c r="B443" s="43" t="str">
        <f t="shared" si="6"/>
        <v>Missouri3</v>
      </c>
      <c r="C443" s="43" t="s">
        <v>159</v>
      </c>
      <c r="D443" s="43" t="s">
        <v>55</v>
      </c>
      <c r="E443" s="43" t="s">
        <v>220</v>
      </c>
      <c r="F443" s="43">
        <v>263</v>
      </c>
      <c r="G443" s="43">
        <v>137</v>
      </c>
      <c r="H443" s="43">
        <v>3</v>
      </c>
      <c r="I443" s="43" t="s">
        <v>210</v>
      </c>
      <c r="J443" s="43"/>
      <c r="K443" s="43"/>
      <c r="L443" s="43"/>
      <c r="M443" s="43"/>
      <c r="N443" s="43"/>
      <c r="O443" s="43"/>
      <c r="P443" s="43"/>
      <c r="Q443" s="43"/>
      <c r="R443" s="43"/>
    </row>
    <row r="444" spans="1:18" s="38" customFormat="1" hidden="1" x14ac:dyDescent="0.3">
      <c r="A444" s="43"/>
      <c r="B444" s="43" t="str">
        <f t="shared" si="6"/>
        <v>New Jersey1</v>
      </c>
      <c r="C444" s="43" t="s">
        <v>160</v>
      </c>
      <c r="D444" s="43" t="s">
        <v>69</v>
      </c>
      <c r="E444" s="43" t="s">
        <v>246</v>
      </c>
      <c r="F444" s="43">
        <v>599</v>
      </c>
      <c r="G444" s="43">
        <v>337</v>
      </c>
      <c r="H444" s="43">
        <v>1</v>
      </c>
      <c r="I444" s="43" t="s">
        <v>210</v>
      </c>
      <c r="J444" s="43"/>
      <c r="K444" s="43"/>
      <c r="L444" s="43"/>
      <c r="M444" s="43"/>
      <c r="N444" s="43"/>
      <c r="O444" s="43"/>
      <c r="P444" s="43"/>
      <c r="Q444" s="43"/>
      <c r="R444" s="43"/>
    </row>
    <row r="445" spans="1:18" s="38" customFormat="1" hidden="1" x14ac:dyDescent="0.3">
      <c r="A445" s="43"/>
      <c r="B445" s="43" t="str">
        <f t="shared" si="6"/>
        <v>New Jersey2</v>
      </c>
      <c r="C445" s="43" t="s">
        <v>160</v>
      </c>
      <c r="D445" s="43" t="s">
        <v>69</v>
      </c>
      <c r="E445" s="43" t="s">
        <v>3</v>
      </c>
      <c r="F445" s="43">
        <v>69</v>
      </c>
      <c r="G445" s="43">
        <v>99</v>
      </c>
      <c r="H445" s="43">
        <v>2</v>
      </c>
      <c r="I445" s="43" t="s">
        <v>210</v>
      </c>
      <c r="J445" s="43"/>
      <c r="K445" s="43"/>
      <c r="L445" s="43"/>
      <c r="M445" s="43"/>
      <c r="N445" s="43"/>
      <c r="O445" s="43"/>
      <c r="P445" s="43"/>
      <c r="Q445" s="43"/>
      <c r="R445" s="43"/>
    </row>
    <row r="446" spans="1:18" s="38" customFormat="1" hidden="1" x14ac:dyDescent="0.3">
      <c r="A446" s="43"/>
      <c r="B446" s="43" t="str">
        <f t="shared" si="6"/>
        <v>California1</v>
      </c>
      <c r="C446" s="43" t="s">
        <v>161</v>
      </c>
      <c r="D446" s="43" t="s">
        <v>17</v>
      </c>
      <c r="E446" s="43" t="s">
        <v>232</v>
      </c>
      <c r="F446" s="43">
        <v>2915</v>
      </c>
      <c r="G446" s="43">
        <v>3259</v>
      </c>
      <c r="H446" s="43">
        <v>1</v>
      </c>
      <c r="I446" s="43" t="s">
        <v>210</v>
      </c>
      <c r="J446" s="43"/>
      <c r="K446" s="43"/>
      <c r="L446" s="43"/>
      <c r="M446" s="43"/>
      <c r="N446" s="43"/>
      <c r="O446" s="43"/>
      <c r="P446" s="43"/>
      <c r="Q446" s="43"/>
      <c r="R446" s="43"/>
    </row>
    <row r="447" spans="1:18" s="38" customFormat="1" hidden="1" x14ac:dyDescent="0.3">
      <c r="A447" s="43"/>
      <c r="B447" s="43" t="str">
        <f t="shared" si="6"/>
        <v>California2</v>
      </c>
      <c r="C447" s="43" t="s">
        <v>161</v>
      </c>
      <c r="D447" s="43" t="s">
        <v>17</v>
      </c>
      <c r="E447" s="43" t="s">
        <v>301</v>
      </c>
      <c r="F447" s="43">
        <v>166</v>
      </c>
      <c r="G447" s="43">
        <v>0</v>
      </c>
      <c r="H447" s="43">
        <v>2</v>
      </c>
      <c r="I447" s="43" t="s">
        <v>210</v>
      </c>
      <c r="J447" s="43"/>
      <c r="K447" s="43"/>
      <c r="L447" s="43"/>
      <c r="M447" s="43"/>
      <c r="N447" s="43"/>
      <c r="O447" s="43"/>
      <c r="P447" s="43"/>
      <c r="Q447" s="43"/>
      <c r="R447" s="43"/>
    </row>
    <row r="448" spans="1:18" s="38" customFormat="1" hidden="1" x14ac:dyDescent="0.3">
      <c r="A448" s="43"/>
      <c r="B448" s="43" t="str">
        <f t="shared" si="6"/>
        <v>California3</v>
      </c>
      <c r="C448" s="43" t="s">
        <v>161</v>
      </c>
      <c r="D448" s="43" t="s">
        <v>17</v>
      </c>
      <c r="E448" s="43" t="s">
        <v>293</v>
      </c>
      <c r="F448" s="43">
        <v>22</v>
      </c>
      <c r="G448" s="43">
        <v>27</v>
      </c>
      <c r="H448" s="43">
        <v>3</v>
      </c>
      <c r="I448" s="43" t="s">
        <v>210</v>
      </c>
      <c r="J448" s="43"/>
      <c r="K448" s="43"/>
      <c r="L448" s="43"/>
      <c r="M448" s="43"/>
      <c r="N448" s="43"/>
      <c r="O448" s="43"/>
      <c r="P448" s="43"/>
      <c r="Q448" s="43"/>
      <c r="R448" s="43"/>
    </row>
    <row r="449" spans="1:18" s="38" customFormat="1" hidden="1" x14ac:dyDescent="0.3">
      <c r="A449" s="43"/>
      <c r="B449" s="43" t="str">
        <f t="shared" si="6"/>
        <v>Oregon1</v>
      </c>
      <c r="C449" s="43" t="s">
        <v>162</v>
      </c>
      <c r="D449" s="43" t="s">
        <v>81</v>
      </c>
      <c r="E449" s="43" t="s">
        <v>3</v>
      </c>
      <c r="F449" s="43">
        <v>1632</v>
      </c>
      <c r="G449" s="43">
        <v>1242</v>
      </c>
      <c r="H449" s="43">
        <v>1</v>
      </c>
      <c r="I449" s="43" t="s">
        <v>210</v>
      </c>
      <c r="J449" s="43"/>
      <c r="K449" s="43"/>
      <c r="L449" s="43"/>
      <c r="M449" s="43"/>
      <c r="N449" s="43"/>
      <c r="O449" s="43"/>
      <c r="P449" s="43"/>
      <c r="Q449" s="43"/>
      <c r="R449" s="43"/>
    </row>
    <row r="450" spans="1:18" s="38" customFormat="1" hidden="1" x14ac:dyDescent="0.3">
      <c r="A450" s="43"/>
      <c r="B450" s="43" t="str">
        <f t="shared" si="6"/>
        <v>Oregon2</v>
      </c>
      <c r="C450" s="43" t="s">
        <v>162</v>
      </c>
      <c r="D450" s="43" t="s">
        <v>81</v>
      </c>
      <c r="E450" s="43" t="s">
        <v>219</v>
      </c>
      <c r="F450" s="43">
        <v>629</v>
      </c>
      <c r="G450" s="43">
        <v>601</v>
      </c>
      <c r="H450" s="43">
        <v>2</v>
      </c>
      <c r="I450" s="43" t="s">
        <v>210</v>
      </c>
      <c r="J450" s="43"/>
      <c r="K450" s="43"/>
      <c r="L450" s="43"/>
      <c r="M450" s="43"/>
      <c r="N450" s="43"/>
      <c r="O450" s="43"/>
      <c r="P450" s="43"/>
      <c r="Q450" s="43"/>
      <c r="R450" s="43"/>
    </row>
    <row r="451" spans="1:18" s="38" customFormat="1" hidden="1" x14ac:dyDescent="0.3">
      <c r="A451" s="43"/>
      <c r="B451" s="43" t="str">
        <f t="shared" si="6"/>
        <v>Minnesota1</v>
      </c>
      <c r="C451" s="43" t="s">
        <v>167</v>
      </c>
      <c r="D451" s="43" t="s">
        <v>53</v>
      </c>
      <c r="E451" s="43" t="s">
        <v>3</v>
      </c>
      <c r="F451" s="43">
        <v>170</v>
      </c>
      <c r="G451" s="43">
        <v>161</v>
      </c>
      <c r="H451" s="43">
        <v>1</v>
      </c>
      <c r="I451" s="43" t="s">
        <v>210</v>
      </c>
      <c r="J451" s="43"/>
      <c r="K451" s="43"/>
      <c r="L451" s="43"/>
      <c r="M451" s="43"/>
      <c r="N451" s="43"/>
      <c r="O451" s="43"/>
      <c r="P451" s="43"/>
      <c r="Q451" s="43"/>
      <c r="R451" s="43"/>
    </row>
    <row r="452" spans="1:18" s="38" customFormat="1" hidden="1" x14ac:dyDescent="0.3">
      <c r="A452" s="43"/>
      <c r="B452" s="43" t="str">
        <f t="shared" si="6"/>
        <v>Minnesota2</v>
      </c>
      <c r="C452" s="43" t="s">
        <v>167</v>
      </c>
      <c r="D452" s="43" t="s">
        <v>53</v>
      </c>
      <c r="E452" s="43" t="s">
        <v>240</v>
      </c>
      <c r="F452" s="43">
        <v>19</v>
      </c>
      <c r="G452" s="43" t="s">
        <v>286</v>
      </c>
      <c r="H452" s="43">
        <v>2</v>
      </c>
      <c r="I452" s="43" t="s">
        <v>210</v>
      </c>
      <c r="J452" s="43"/>
      <c r="K452" s="43"/>
      <c r="L452" s="43"/>
      <c r="M452" s="43"/>
      <c r="N452" s="43"/>
      <c r="O452" s="43"/>
      <c r="P452" s="43"/>
      <c r="Q452" s="43"/>
      <c r="R452" s="43"/>
    </row>
    <row r="453" spans="1:18" s="38" customFormat="1" hidden="1" x14ac:dyDescent="0.3">
      <c r="A453" s="43"/>
      <c r="B453" s="43" t="str">
        <f t="shared" si="6"/>
        <v>Minnesota3</v>
      </c>
      <c r="C453" s="43" t="s">
        <v>167</v>
      </c>
      <c r="D453" s="43" t="s">
        <v>53</v>
      </c>
      <c r="E453" s="43" t="s">
        <v>168</v>
      </c>
      <c r="F453" s="43">
        <v>14</v>
      </c>
      <c r="G453" s="43">
        <v>0</v>
      </c>
      <c r="H453" s="43">
        <v>3</v>
      </c>
      <c r="I453" s="43" t="s">
        <v>210</v>
      </c>
      <c r="J453" s="43"/>
      <c r="K453" s="43"/>
      <c r="L453" s="43"/>
      <c r="M453" s="43"/>
      <c r="N453" s="43"/>
      <c r="O453" s="43"/>
      <c r="P453" s="43"/>
      <c r="Q453" s="43"/>
      <c r="R453" s="43"/>
    </row>
    <row r="454" spans="1:18" s="38" customFormat="1" hidden="1" x14ac:dyDescent="0.3">
      <c r="A454" s="43"/>
      <c r="B454" s="43" t="str">
        <f t="shared" si="6"/>
        <v>Oklahoma1</v>
      </c>
      <c r="C454" s="43" t="s">
        <v>171</v>
      </c>
      <c r="D454" s="43" t="s">
        <v>79</v>
      </c>
      <c r="E454" s="43" t="s">
        <v>220</v>
      </c>
      <c r="F454" s="43">
        <v>254</v>
      </c>
      <c r="G454" s="43">
        <v>318</v>
      </c>
      <c r="H454" s="43">
        <v>1</v>
      </c>
      <c r="I454" s="43" t="s">
        <v>210</v>
      </c>
      <c r="J454" s="43"/>
      <c r="K454" s="43"/>
      <c r="L454" s="43"/>
      <c r="M454" s="43"/>
      <c r="N454" s="43"/>
      <c r="O454" s="43"/>
      <c r="P454" s="43"/>
      <c r="Q454" s="43"/>
      <c r="R454" s="43"/>
    </row>
    <row r="455" spans="1:18" s="38" customFormat="1" hidden="1" x14ac:dyDescent="0.3">
      <c r="A455" s="43"/>
      <c r="B455" s="43" t="str">
        <f t="shared" si="6"/>
        <v>Oklahoma2</v>
      </c>
      <c r="C455" s="43" t="s">
        <v>171</v>
      </c>
      <c r="D455" s="43" t="s">
        <v>79</v>
      </c>
      <c r="E455" s="43" t="s">
        <v>246</v>
      </c>
      <c r="F455" s="43">
        <v>247</v>
      </c>
      <c r="G455" s="43">
        <v>418</v>
      </c>
      <c r="H455" s="43">
        <v>2</v>
      </c>
      <c r="I455" s="43" t="s">
        <v>210</v>
      </c>
      <c r="J455" s="43"/>
      <c r="K455" s="43"/>
      <c r="L455" s="43"/>
      <c r="M455" s="43"/>
      <c r="N455" s="43"/>
      <c r="O455" s="43"/>
      <c r="P455" s="43"/>
      <c r="Q455" s="43"/>
      <c r="R455" s="43"/>
    </row>
    <row r="456" spans="1:18" s="38" customFormat="1" hidden="1" x14ac:dyDescent="0.3">
      <c r="A456" s="43"/>
      <c r="B456" s="43" t="str">
        <f t="shared" si="6"/>
        <v>Oklahoma3</v>
      </c>
      <c r="C456" s="43" t="s">
        <v>171</v>
      </c>
      <c r="D456" s="43" t="s">
        <v>79</v>
      </c>
      <c r="E456" s="43" t="s">
        <v>3</v>
      </c>
      <c r="F456" s="43">
        <v>154</v>
      </c>
      <c r="G456" s="43">
        <v>0</v>
      </c>
      <c r="H456" s="43">
        <v>3</v>
      </c>
      <c r="I456" s="43" t="s">
        <v>210</v>
      </c>
      <c r="J456" s="43"/>
      <c r="K456" s="43"/>
      <c r="L456" s="43"/>
      <c r="M456" s="43"/>
      <c r="N456" s="43"/>
      <c r="O456" s="43"/>
      <c r="P456" s="43"/>
      <c r="Q456" s="43"/>
      <c r="R456" s="43"/>
    </row>
    <row r="457" spans="1:18" s="38" customFormat="1" hidden="1" x14ac:dyDescent="0.3">
      <c r="A457" s="43"/>
      <c r="B457" s="43" t="str">
        <f t="shared" si="6"/>
        <v>Florida1</v>
      </c>
      <c r="C457" s="43" t="s">
        <v>175</v>
      </c>
      <c r="D457" s="43" t="s">
        <v>25</v>
      </c>
      <c r="E457" s="43" t="s">
        <v>3</v>
      </c>
      <c r="F457" s="43">
        <v>4228</v>
      </c>
      <c r="G457" s="43">
        <v>5834</v>
      </c>
      <c r="H457" s="43">
        <v>1</v>
      </c>
      <c r="I457" s="43" t="s">
        <v>210</v>
      </c>
      <c r="J457" s="43"/>
      <c r="K457" s="43"/>
      <c r="L457" s="43"/>
      <c r="M457" s="43"/>
      <c r="N457" s="43"/>
      <c r="O457" s="43"/>
      <c r="P457" s="43"/>
      <c r="Q457" s="43"/>
      <c r="R457" s="43"/>
    </row>
    <row r="458" spans="1:18" s="38" customFormat="1" hidden="1" x14ac:dyDescent="0.3">
      <c r="A458" s="43"/>
      <c r="B458" s="43" t="str">
        <f t="shared" si="6"/>
        <v>Florida2</v>
      </c>
      <c r="C458" s="43" t="s">
        <v>175</v>
      </c>
      <c r="D458" s="43" t="s">
        <v>25</v>
      </c>
      <c r="E458" s="43" t="s">
        <v>232</v>
      </c>
      <c r="F458" s="43">
        <v>463</v>
      </c>
      <c r="G458" s="43">
        <v>308</v>
      </c>
      <c r="H458" s="43">
        <v>2</v>
      </c>
      <c r="I458" s="43" t="s">
        <v>210</v>
      </c>
      <c r="J458" s="43"/>
      <c r="K458" s="43"/>
      <c r="L458" s="43"/>
      <c r="M458" s="43"/>
      <c r="N458" s="43"/>
      <c r="O458" s="43"/>
      <c r="P458" s="43"/>
      <c r="Q458" s="43"/>
      <c r="R458" s="43"/>
    </row>
    <row r="459" spans="1:18" s="38" customFormat="1" hidden="1" x14ac:dyDescent="0.3">
      <c r="A459" s="43"/>
      <c r="B459" s="43" t="str">
        <f t="shared" si="6"/>
        <v>Florida3</v>
      </c>
      <c r="C459" s="43" t="s">
        <v>175</v>
      </c>
      <c r="D459" s="43" t="s">
        <v>25</v>
      </c>
      <c r="E459" s="43" t="s">
        <v>246</v>
      </c>
      <c r="F459" s="43">
        <v>337</v>
      </c>
      <c r="G459" s="43">
        <v>404</v>
      </c>
      <c r="H459" s="43">
        <v>3</v>
      </c>
      <c r="I459" s="43" t="s">
        <v>210</v>
      </c>
      <c r="J459" s="43"/>
      <c r="K459" s="43"/>
      <c r="L459" s="43"/>
      <c r="M459" s="43"/>
      <c r="N459" s="43"/>
      <c r="O459" s="43"/>
      <c r="P459" s="43"/>
      <c r="Q459" s="43"/>
      <c r="R459" s="43"/>
    </row>
    <row r="460" spans="1:18" s="38" customFormat="1" hidden="1" x14ac:dyDescent="0.3">
      <c r="A460" s="43"/>
      <c r="B460" s="43" t="str">
        <f t="shared" si="6"/>
        <v>Florida4</v>
      </c>
      <c r="C460" s="43" t="s">
        <v>175</v>
      </c>
      <c r="D460" s="43" t="s">
        <v>25</v>
      </c>
      <c r="E460" s="43" t="s">
        <v>213</v>
      </c>
      <c r="F460" s="43">
        <v>17</v>
      </c>
      <c r="G460" s="43">
        <v>0</v>
      </c>
      <c r="H460" s="43">
        <v>4</v>
      </c>
      <c r="I460" s="43" t="s">
        <v>210</v>
      </c>
      <c r="J460" s="43"/>
      <c r="K460" s="43"/>
      <c r="L460" s="43"/>
      <c r="M460" s="43"/>
      <c r="N460" s="43"/>
      <c r="O460" s="43"/>
      <c r="P460" s="43"/>
      <c r="Q460" s="43"/>
      <c r="R460" s="43"/>
    </row>
    <row r="461" spans="1:18" s="38" customFormat="1" hidden="1" x14ac:dyDescent="0.3">
      <c r="A461" s="43"/>
      <c r="B461" s="43" t="str">
        <f t="shared" si="6"/>
        <v>Arkansas1</v>
      </c>
      <c r="C461" s="43" t="s">
        <v>176</v>
      </c>
      <c r="D461" s="43" t="s">
        <v>13</v>
      </c>
      <c r="E461" s="43" t="s">
        <v>177</v>
      </c>
      <c r="F461" s="43">
        <v>31</v>
      </c>
      <c r="G461" s="43" t="s">
        <v>286</v>
      </c>
      <c r="H461" s="43">
        <v>1</v>
      </c>
      <c r="I461" s="43" t="s">
        <v>210</v>
      </c>
      <c r="J461" s="43"/>
      <c r="K461" s="43"/>
      <c r="L461" s="43"/>
      <c r="M461" s="43"/>
      <c r="N461" s="43"/>
      <c r="O461" s="43"/>
      <c r="P461" s="43"/>
      <c r="Q461" s="43"/>
      <c r="R461" s="43"/>
    </row>
    <row r="462" spans="1:18" s="38" customFormat="1" hidden="1" x14ac:dyDescent="0.3">
      <c r="A462" s="43"/>
      <c r="B462" s="43" t="str">
        <f t="shared" si="6"/>
        <v>Iowa1</v>
      </c>
      <c r="C462" s="43" t="s">
        <v>178</v>
      </c>
      <c r="D462" s="43" t="s">
        <v>31</v>
      </c>
      <c r="E462" s="43" t="s">
        <v>3</v>
      </c>
      <c r="F462" s="43">
        <v>117</v>
      </c>
      <c r="G462" s="43">
        <v>84</v>
      </c>
      <c r="H462" s="43">
        <v>1</v>
      </c>
      <c r="I462" s="43" t="s">
        <v>210</v>
      </c>
      <c r="J462" s="43"/>
      <c r="K462" s="43"/>
      <c r="L462" s="43"/>
      <c r="M462" s="43"/>
      <c r="N462" s="43"/>
      <c r="O462" s="43"/>
      <c r="P462" s="43"/>
      <c r="Q462" s="43"/>
      <c r="R462" s="43"/>
    </row>
    <row r="463" spans="1:18" s="38" customFormat="1" hidden="1" x14ac:dyDescent="0.3">
      <c r="A463" s="43"/>
      <c r="B463" s="43" t="str">
        <f t="shared" si="6"/>
        <v>Alabama1</v>
      </c>
      <c r="C463" s="43" t="s">
        <v>179</v>
      </c>
      <c r="D463" s="43" t="s">
        <v>11</v>
      </c>
      <c r="E463" s="43" t="s">
        <v>294</v>
      </c>
      <c r="F463" s="43">
        <v>2765</v>
      </c>
      <c r="G463" s="43">
        <v>3318</v>
      </c>
      <c r="H463" s="43">
        <v>1</v>
      </c>
      <c r="I463" s="43" t="s">
        <v>210</v>
      </c>
      <c r="J463" s="43"/>
      <c r="K463" s="43"/>
      <c r="L463" s="43"/>
      <c r="M463" s="43"/>
      <c r="N463" s="43"/>
      <c r="O463" s="43"/>
      <c r="P463" s="43"/>
      <c r="Q463" s="43"/>
      <c r="R463" s="43"/>
    </row>
    <row r="464" spans="1:18" s="38" customFormat="1" hidden="1" x14ac:dyDescent="0.3">
      <c r="A464" s="43"/>
      <c r="B464" s="43" t="str">
        <f t="shared" si="6"/>
        <v>North Dakota1</v>
      </c>
      <c r="C464" s="43" t="s">
        <v>180</v>
      </c>
      <c r="D464" s="43" t="s">
        <v>63</v>
      </c>
      <c r="E464" s="43" t="s">
        <v>218</v>
      </c>
      <c r="F464" s="43">
        <v>205</v>
      </c>
      <c r="G464" s="43">
        <v>246</v>
      </c>
      <c r="H464" s="43">
        <v>1</v>
      </c>
      <c r="I464" s="43" t="s">
        <v>210</v>
      </c>
      <c r="J464" s="43"/>
      <c r="K464" s="43"/>
      <c r="L464" s="43"/>
      <c r="M464" s="43"/>
      <c r="N464" s="43"/>
      <c r="O464" s="43"/>
      <c r="P464" s="43"/>
      <c r="Q464" s="43"/>
      <c r="R464" s="43"/>
    </row>
    <row r="465" spans="1:18" s="38" customFormat="1" hidden="1" x14ac:dyDescent="0.3">
      <c r="A465" s="43"/>
      <c r="B465" s="43" t="str">
        <f t="shared" si="6"/>
        <v>Georgia1</v>
      </c>
      <c r="C465" s="43" t="s">
        <v>183</v>
      </c>
      <c r="D465" s="43" t="s">
        <v>27</v>
      </c>
      <c r="E465" s="43" t="s">
        <v>3</v>
      </c>
      <c r="F465" s="43">
        <v>1624</v>
      </c>
      <c r="G465" s="43">
        <v>2317</v>
      </c>
      <c r="H465" s="43">
        <v>1</v>
      </c>
      <c r="I465" s="43" t="s">
        <v>210</v>
      </c>
      <c r="J465" s="43"/>
      <c r="K465" s="43"/>
      <c r="L465" s="43"/>
      <c r="M465" s="43"/>
      <c r="N465" s="43"/>
      <c r="O465" s="43"/>
      <c r="P465" s="43"/>
      <c r="Q465" s="43"/>
      <c r="R465" s="43"/>
    </row>
    <row r="466" spans="1:18" s="38" customFormat="1" hidden="1" x14ac:dyDescent="0.3">
      <c r="A466" s="43"/>
      <c r="B466" s="43" t="str">
        <f t="shared" ref="B466:B501" si="7">TRIM(_xlfn.CONCAT(TRIM(C466)&amp;TRIM(H466)))</f>
        <v>Georgia2</v>
      </c>
      <c r="C466" s="43" t="s">
        <v>183</v>
      </c>
      <c r="D466" s="43" t="s">
        <v>27</v>
      </c>
      <c r="E466" s="43" t="s">
        <v>245</v>
      </c>
      <c r="F466" s="43">
        <v>1556</v>
      </c>
      <c r="G466" s="43">
        <v>1973</v>
      </c>
      <c r="H466" s="43">
        <v>2</v>
      </c>
      <c r="I466" s="43" t="s">
        <v>210</v>
      </c>
      <c r="J466" s="43"/>
      <c r="K466" s="43"/>
      <c r="L466" s="43"/>
      <c r="M466" s="43"/>
      <c r="N466" s="43"/>
      <c r="O466" s="43"/>
      <c r="P466" s="43"/>
      <c r="Q466" s="43"/>
      <c r="R466" s="43"/>
    </row>
    <row r="467" spans="1:18" s="38" customFormat="1" hidden="1" x14ac:dyDescent="0.3">
      <c r="A467" s="43"/>
      <c r="B467" s="43" t="str">
        <f t="shared" si="7"/>
        <v>Georgia3</v>
      </c>
      <c r="C467" s="43" t="s">
        <v>183</v>
      </c>
      <c r="D467" s="43" t="s">
        <v>27</v>
      </c>
      <c r="E467" s="43" t="s">
        <v>220</v>
      </c>
      <c r="F467" s="43">
        <v>1211</v>
      </c>
      <c r="G467" s="43">
        <v>788</v>
      </c>
      <c r="H467" s="43">
        <v>3</v>
      </c>
      <c r="I467" s="43" t="s">
        <v>210</v>
      </c>
      <c r="J467" s="43"/>
      <c r="K467" s="43"/>
      <c r="L467" s="43"/>
      <c r="M467" s="43"/>
      <c r="N467" s="43"/>
      <c r="O467" s="43"/>
      <c r="P467" s="43"/>
      <c r="Q467" s="43"/>
      <c r="R467" s="43"/>
    </row>
    <row r="468" spans="1:18" s="38" customFormat="1" hidden="1" x14ac:dyDescent="0.3">
      <c r="A468" s="43"/>
      <c r="B468" s="43" t="str">
        <f t="shared" si="7"/>
        <v>Arizona1</v>
      </c>
      <c r="C468" s="43" t="s">
        <v>184</v>
      </c>
      <c r="D468" s="43" t="s">
        <v>15</v>
      </c>
      <c r="E468" s="43" t="s">
        <v>232</v>
      </c>
      <c r="F468" s="43">
        <v>1735</v>
      </c>
      <c r="G468" s="43">
        <v>1877</v>
      </c>
      <c r="H468" s="43">
        <v>1</v>
      </c>
      <c r="I468" s="43" t="s">
        <v>210</v>
      </c>
      <c r="J468" s="43"/>
      <c r="K468" s="43"/>
      <c r="L468" s="43"/>
      <c r="M468" s="43"/>
      <c r="N468" s="43"/>
      <c r="O468" s="43"/>
      <c r="P468" s="43"/>
      <c r="Q468" s="43"/>
      <c r="R468" s="43"/>
    </row>
    <row r="469" spans="1:18" s="38" customFormat="1" hidden="1" x14ac:dyDescent="0.3">
      <c r="A469" s="43"/>
      <c r="B469" s="43" t="str">
        <f t="shared" si="7"/>
        <v>Arizona2</v>
      </c>
      <c r="C469" s="43" t="s">
        <v>184</v>
      </c>
      <c r="D469" s="43" t="s">
        <v>15</v>
      </c>
      <c r="E469" s="43" t="s">
        <v>3</v>
      </c>
      <c r="F469" s="43">
        <v>1022</v>
      </c>
      <c r="G469" s="43">
        <v>1332</v>
      </c>
      <c r="H469" s="43">
        <v>2</v>
      </c>
      <c r="I469" s="43" t="s">
        <v>210</v>
      </c>
      <c r="J469" s="43"/>
      <c r="K469" s="43"/>
      <c r="L469" s="43"/>
      <c r="M469" s="43"/>
      <c r="N469" s="43"/>
      <c r="O469" s="43"/>
      <c r="P469" s="43"/>
      <c r="Q469" s="43"/>
      <c r="R469" s="43"/>
    </row>
    <row r="470" spans="1:18" s="38" customFormat="1" hidden="1" x14ac:dyDescent="0.3">
      <c r="A470" s="43"/>
      <c r="B470" s="43" t="str">
        <f t="shared" si="7"/>
        <v>Mississippi1</v>
      </c>
      <c r="C470" s="43" t="s">
        <v>187</v>
      </c>
      <c r="D470" s="43" t="s">
        <v>57</v>
      </c>
      <c r="E470" s="43" t="s">
        <v>220</v>
      </c>
      <c r="F470" s="43">
        <v>354</v>
      </c>
      <c r="G470" s="43" t="s">
        <v>286</v>
      </c>
      <c r="H470" s="43">
        <v>1</v>
      </c>
      <c r="I470" s="43" t="s">
        <v>210</v>
      </c>
      <c r="J470" s="43"/>
      <c r="K470" s="43"/>
      <c r="L470" s="43"/>
      <c r="M470" s="43"/>
      <c r="N470" s="43"/>
      <c r="O470" s="43"/>
      <c r="P470" s="43"/>
      <c r="Q470" s="43"/>
      <c r="R470" s="43"/>
    </row>
    <row r="471" spans="1:18" s="38" customFormat="1" hidden="1" x14ac:dyDescent="0.3">
      <c r="A471" s="43"/>
      <c r="B471" s="43" t="str">
        <f t="shared" si="7"/>
        <v>Tennessee1</v>
      </c>
      <c r="C471" s="43" t="s">
        <v>188</v>
      </c>
      <c r="D471" s="43" t="s">
        <v>93</v>
      </c>
      <c r="E471" s="43" t="s">
        <v>220</v>
      </c>
      <c r="F471" s="43">
        <v>671</v>
      </c>
      <c r="G471" s="43">
        <v>574</v>
      </c>
      <c r="H471" s="43">
        <v>1</v>
      </c>
      <c r="I471" s="43" t="s">
        <v>210</v>
      </c>
      <c r="J471" s="43"/>
      <c r="K471" s="43"/>
      <c r="L471" s="43"/>
      <c r="M471" s="43"/>
      <c r="N471" s="43"/>
      <c r="O471" s="43"/>
      <c r="P471" s="43"/>
      <c r="Q471" s="43"/>
      <c r="R471" s="43"/>
    </row>
    <row r="472" spans="1:18" s="38" customFormat="1" hidden="1" x14ac:dyDescent="0.3">
      <c r="A472" s="43"/>
      <c r="B472" s="43" t="str">
        <f t="shared" si="7"/>
        <v>Nebraska1</v>
      </c>
      <c r="C472" s="43" t="s">
        <v>191</v>
      </c>
      <c r="D472" s="43" t="s">
        <v>65</v>
      </c>
      <c r="E472" s="43" t="s">
        <v>218</v>
      </c>
      <c r="F472" s="43">
        <v>497</v>
      </c>
      <c r="G472" s="43">
        <v>631</v>
      </c>
      <c r="H472" s="43">
        <v>1</v>
      </c>
      <c r="I472" s="43" t="s">
        <v>210</v>
      </c>
      <c r="J472" s="43"/>
      <c r="K472" s="43"/>
      <c r="L472" s="43"/>
      <c r="M472" s="43"/>
      <c r="N472" s="43"/>
      <c r="O472" s="43"/>
      <c r="P472" s="43"/>
      <c r="Q472" s="43"/>
      <c r="R472" s="43"/>
    </row>
    <row r="473" spans="1:18" s="38" customFormat="1" hidden="1" x14ac:dyDescent="0.3">
      <c r="A473" s="43"/>
      <c r="B473" s="43" t="str">
        <f t="shared" si="7"/>
        <v>West Virginia1</v>
      </c>
      <c r="C473" s="43" t="s">
        <v>192</v>
      </c>
      <c r="D473" s="43" t="s">
        <v>107</v>
      </c>
      <c r="E473" s="43" t="s">
        <v>222</v>
      </c>
      <c r="F473" s="43">
        <v>708</v>
      </c>
      <c r="G473" s="43">
        <v>532</v>
      </c>
      <c r="H473" s="43">
        <v>1</v>
      </c>
      <c r="I473" s="43" t="s">
        <v>210</v>
      </c>
      <c r="J473" s="43"/>
      <c r="K473" s="43"/>
      <c r="L473" s="43"/>
      <c r="M473" s="43"/>
      <c r="N473" s="43"/>
      <c r="O473" s="43"/>
      <c r="P473" s="43"/>
      <c r="Q473" s="43"/>
      <c r="R473" s="43"/>
    </row>
    <row r="474" spans="1:18" s="38" customFormat="1" hidden="1" x14ac:dyDescent="0.3">
      <c r="A474" s="43"/>
      <c r="B474" s="43" t="str">
        <f t="shared" si="7"/>
        <v>Kentucky1</v>
      </c>
      <c r="C474" s="43" t="s">
        <v>199</v>
      </c>
      <c r="D474" s="43" t="s">
        <v>41</v>
      </c>
      <c r="E474" s="43" t="s">
        <v>247</v>
      </c>
      <c r="F474" s="43">
        <v>498</v>
      </c>
      <c r="G474" s="43">
        <v>314</v>
      </c>
      <c r="H474" s="43">
        <v>1</v>
      </c>
      <c r="I474" s="43" t="s">
        <v>210</v>
      </c>
      <c r="J474" s="43"/>
      <c r="K474" s="43"/>
      <c r="L474" s="43"/>
      <c r="M474" s="43"/>
      <c r="N474" s="43"/>
      <c r="O474" s="43"/>
      <c r="P474" s="43"/>
      <c r="Q474" s="43"/>
      <c r="R474" s="43"/>
    </row>
    <row r="475" spans="1:18" s="38" customFormat="1" hidden="1" x14ac:dyDescent="0.3">
      <c r="A475" s="43"/>
      <c r="B475" s="43" t="str">
        <f t="shared" si="7"/>
        <v>Utah1</v>
      </c>
      <c r="C475" s="43" t="s">
        <v>200</v>
      </c>
      <c r="D475" s="43" t="s">
        <v>97</v>
      </c>
      <c r="E475" s="43" t="s">
        <v>3</v>
      </c>
      <c r="F475" s="43">
        <v>182</v>
      </c>
      <c r="G475" s="43">
        <v>138</v>
      </c>
      <c r="H475" s="43">
        <v>1</v>
      </c>
      <c r="I475" s="43" t="s">
        <v>210</v>
      </c>
      <c r="J475" s="43"/>
      <c r="K475" s="43"/>
      <c r="L475" s="43"/>
      <c r="M475" s="43"/>
      <c r="N475" s="43"/>
      <c r="O475" s="43"/>
      <c r="P475" s="43"/>
      <c r="Q475" s="43"/>
      <c r="R475" s="43"/>
    </row>
    <row r="476" spans="1:18" s="38" customFormat="1" hidden="1" x14ac:dyDescent="0.3">
      <c r="A476" s="43"/>
      <c r="B476" s="43" t="str">
        <f t="shared" si="7"/>
        <v>North Carolina1</v>
      </c>
      <c r="C476" s="43" t="s">
        <v>190</v>
      </c>
      <c r="D476" s="43" t="s">
        <v>61</v>
      </c>
      <c r="E476" s="43" t="s">
        <v>3</v>
      </c>
      <c r="F476" s="43">
        <v>2879</v>
      </c>
      <c r="G476" s="43">
        <v>3763</v>
      </c>
      <c r="H476" s="43">
        <v>1</v>
      </c>
      <c r="I476" s="43" t="s">
        <v>210</v>
      </c>
      <c r="J476" s="43"/>
      <c r="K476" s="43"/>
      <c r="L476" s="43"/>
      <c r="M476" s="43"/>
      <c r="N476" s="43"/>
      <c r="O476" s="43"/>
      <c r="P476" s="43"/>
      <c r="Q476" s="43"/>
      <c r="R476" s="43"/>
    </row>
    <row r="477" spans="1:18" s="38" customFormat="1" hidden="1" x14ac:dyDescent="0.3">
      <c r="A477" s="43"/>
      <c r="B477" s="43" t="str">
        <f t="shared" si="7"/>
        <v>North Carolina2</v>
      </c>
      <c r="C477" s="43" t="s">
        <v>190</v>
      </c>
      <c r="D477" s="43" t="s">
        <v>61</v>
      </c>
      <c r="E477" s="43" t="s">
        <v>221</v>
      </c>
      <c r="F477" s="43">
        <v>515</v>
      </c>
      <c r="G477" s="43">
        <v>678</v>
      </c>
      <c r="H477" s="43">
        <v>2</v>
      </c>
      <c r="I477" s="43" t="s">
        <v>210</v>
      </c>
      <c r="J477" s="43"/>
      <c r="K477" s="43"/>
      <c r="L477" s="43"/>
      <c r="M477" s="43"/>
      <c r="N477" s="43"/>
      <c r="O477" s="43"/>
      <c r="P477" s="43"/>
      <c r="Q477" s="43"/>
      <c r="R477" s="43"/>
    </row>
    <row r="478" spans="1:18" s="38" customFormat="1" hidden="1" x14ac:dyDescent="0.3">
      <c r="A478" s="43"/>
      <c r="B478" s="43" t="str">
        <f t="shared" si="7"/>
        <v>North Carolina3</v>
      </c>
      <c r="C478" s="43" t="s">
        <v>190</v>
      </c>
      <c r="D478" s="43" t="s">
        <v>61</v>
      </c>
      <c r="E478" s="43" t="s">
        <v>246</v>
      </c>
      <c r="F478" s="43">
        <v>307</v>
      </c>
      <c r="G478" s="43">
        <v>0</v>
      </c>
      <c r="H478" s="43">
        <v>3</v>
      </c>
      <c r="I478" s="43" t="s">
        <v>210</v>
      </c>
      <c r="J478" s="43"/>
      <c r="K478" s="43"/>
      <c r="L478" s="43"/>
      <c r="M478" s="43"/>
      <c r="N478" s="43"/>
      <c r="O478" s="43"/>
      <c r="P478" s="43"/>
      <c r="Q478" s="43"/>
      <c r="R478" s="43"/>
    </row>
    <row r="479" spans="1:18" s="38" customFormat="1" hidden="1" x14ac:dyDescent="0.3">
      <c r="A479" s="43"/>
      <c r="B479" s="43" t="str">
        <f t="shared" si="7"/>
        <v>North Carolina4</v>
      </c>
      <c r="C479" s="43" t="s">
        <v>190</v>
      </c>
      <c r="D479" s="43" t="s">
        <v>61</v>
      </c>
      <c r="E479" s="43" t="s">
        <v>245</v>
      </c>
      <c r="F479" s="43">
        <v>228</v>
      </c>
      <c r="G479" s="43">
        <v>211</v>
      </c>
      <c r="H479" s="43">
        <v>4</v>
      </c>
      <c r="I479" s="43" t="s">
        <v>210</v>
      </c>
      <c r="J479" s="43"/>
      <c r="K479" s="43"/>
      <c r="L479" s="43"/>
      <c r="M479" s="43"/>
      <c r="N479" s="43"/>
      <c r="O479" s="43"/>
      <c r="P479" s="43"/>
      <c r="Q479" s="43"/>
      <c r="R479" s="43"/>
    </row>
    <row r="480" spans="1:18" s="38" customFormat="1" hidden="1" x14ac:dyDescent="0.3">
      <c r="A480" s="43"/>
      <c r="B480" s="43" t="str">
        <f t="shared" si="7"/>
        <v/>
      </c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</row>
    <row r="481" spans="1:18" s="38" customFormat="1" hidden="1" x14ac:dyDescent="0.3">
      <c r="A481" s="43"/>
      <c r="B481" s="43" t="str">
        <f t="shared" si="7"/>
        <v/>
      </c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</row>
    <row r="482" spans="1:18" s="38" customFormat="1" hidden="1" x14ac:dyDescent="0.3">
      <c r="A482" s="43"/>
      <c r="B482" s="43" t="str">
        <f t="shared" si="7"/>
        <v/>
      </c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</row>
    <row r="483" spans="1:18" s="38" customFormat="1" hidden="1" x14ac:dyDescent="0.3">
      <c r="A483" s="43"/>
      <c r="B483" s="43" t="str">
        <f t="shared" si="7"/>
        <v/>
      </c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</row>
    <row r="484" spans="1:18" s="38" customFormat="1" hidden="1" x14ac:dyDescent="0.3">
      <c r="B484" s="43" t="str">
        <f t="shared" si="7"/>
        <v/>
      </c>
    </row>
    <row r="485" spans="1:18" s="38" customFormat="1" hidden="1" x14ac:dyDescent="0.3">
      <c r="B485" s="43" t="str">
        <f t="shared" si="7"/>
        <v/>
      </c>
    </row>
    <row r="486" spans="1:18" s="38" customFormat="1" hidden="1" x14ac:dyDescent="0.3">
      <c r="B486" s="43" t="str">
        <f t="shared" si="7"/>
        <v/>
      </c>
    </row>
    <row r="487" spans="1:18" s="38" customFormat="1" hidden="1" x14ac:dyDescent="0.3">
      <c r="B487" s="43" t="str">
        <f t="shared" si="7"/>
        <v/>
      </c>
    </row>
    <row r="488" spans="1:18" s="38" customFormat="1" hidden="1" x14ac:dyDescent="0.3">
      <c r="B488" s="43" t="str">
        <f t="shared" si="7"/>
        <v/>
      </c>
    </row>
    <row r="489" spans="1:18" s="38" customFormat="1" hidden="1" x14ac:dyDescent="0.3">
      <c r="B489" s="43" t="str">
        <f t="shared" si="7"/>
        <v/>
      </c>
    </row>
    <row r="490" spans="1:18" s="38" customFormat="1" hidden="1" x14ac:dyDescent="0.3">
      <c r="B490" s="43" t="str">
        <f t="shared" si="7"/>
        <v/>
      </c>
    </row>
    <row r="491" spans="1:18" s="38" customFormat="1" hidden="1" x14ac:dyDescent="0.3">
      <c r="B491" s="43" t="str">
        <f t="shared" si="7"/>
        <v/>
      </c>
    </row>
    <row r="492" spans="1:18" s="38" customFormat="1" hidden="1" x14ac:dyDescent="0.3">
      <c r="B492" s="43" t="str">
        <f t="shared" si="7"/>
        <v/>
      </c>
    </row>
    <row r="493" spans="1:18" s="38" customFormat="1" hidden="1" x14ac:dyDescent="0.3">
      <c r="B493" s="43" t="str">
        <f t="shared" si="7"/>
        <v/>
      </c>
    </row>
    <row r="494" spans="1:18" s="38" customFormat="1" hidden="1" x14ac:dyDescent="0.3">
      <c r="B494" s="43" t="str">
        <f t="shared" si="7"/>
        <v/>
      </c>
    </row>
    <row r="495" spans="1:18" s="38" customFormat="1" hidden="1" x14ac:dyDescent="0.3">
      <c r="B495" s="43" t="str">
        <f t="shared" si="7"/>
        <v/>
      </c>
    </row>
    <row r="496" spans="1:18" s="38" customFormat="1" hidden="1" x14ac:dyDescent="0.3">
      <c r="B496" s="43" t="str">
        <f t="shared" si="7"/>
        <v/>
      </c>
    </row>
    <row r="497" spans="2:2" s="38" customFormat="1" hidden="1" x14ac:dyDescent="0.3">
      <c r="B497" s="43" t="str">
        <f t="shared" si="7"/>
        <v/>
      </c>
    </row>
    <row r="498" spans="2:2" s="38" customFormat="1" hidden="1" x14ac:dyDescent="0.3">
      <c r="B498" s="43" t="str">
        <f t="shared" si="7"/>
        <v/>
      </c>
    </row>
    <row r="499" spans="2:2" s="38" customFormat="1" hidden="1" x14ac:dyDescent="0.3">
      <c r="B499" s="43" t="str">
        <f t="shared" si="7"/>
        <v/>
      </c>
    </row>
    <row r="500" spans="2:2" s="38" customFormat="1" hidden="1" x14ac:dyDescent="0.3">
      <c r="B500" s="43" t="str">
        <f t="shared" si="7"/>
        <v/>
      </c>
    </row>
    <row r="501" spans="2:2" s="38" customFormat="1" hidden="1" x14ac:dyDescent="0.3">
      <c r="B501" s="43" t="str">
        <f t="shared" si="7"/>
        <v/>
      </c>
    </row>
    <row r="502" spans="2:2" s="38" customFormat="1" hidden="1" x14ac:dyDescent="0.3"/>
    <row r="503" spans="2:2" s="38" customFormat="1" hidden="1" x14ac:dyDescent="0.3"/>
    <row r="504" spans="2:2" s="38" customFormat="1" hidden="1" x14ac:dyDescent="0.3"/>
    <row r="505" spans="2:2" s="38" customFormat="1" hidden="1" x14ac:dyDescent="0.3"/>
    <row r="506" spans="2:2" s="38" customFormat="1" hidden="1" x14ac:dyDescent="0.3"/>
    <row r="507" spans="2:2" s="38" customFormat="1" hidden="1" x14ac:dyDescent="0.3"/>
    <row r="508" spans="2:2" s="38" customFormat="1" hidden="1" x14ac:dyDescent="0.3"/>
    <row r="509" spans="2:2" s="38" customFormat="1" hidden="1" x14ac:dyDescent="0.3"/>
    <row r="510" spans="2:2" s="38" customFormat="1" hidden="1" x14ac:dyDescent="0.3"/>
    <row r="511" spans="2:2" s="38" customFormat="1" hidden="1" x14ac:dyDescent="0.3"/>
    <row r="512" spans="2:2" s="38" customFormat="1" hidden="1" x14ac:dyDescent="0.3"/>
    <row r="513" s="38" customFormat="1" hidden="1" x14ac:dyDescent="0.3"/>
    <row r="514" s="38" customFormat="1" hidden="1" x14ac:dyDescent="0.3"/>
    <row r="515" s="38" customFormat="1" hidden="1" x14ac:dyDescent="0.3"/>
    <row r="516" s="38" customFormat="1" hidden="1" x14ac:dyDescent="0.3"/>
    <row r="517" s="38" customFormat="1" hidden="1" x14ac:dyDescent="0.3"/>
    <row r="518" s="38" customFormat="1" hidden="1" x14ac:dyDescent="0.3"/>
    <row r="519" s="38" customFormat="1" hidden="1" x14ac:dyDescent="0.3"/>
    <row r="520" s="38" customFormat="1" hidden="1" x14ac:dyDescent="0.3"/>
    <row r="521" s="38" customFormat="1" hidden="1" x14ac:dyDescent="0.3"/>
    <row r="522" s="38" customFormat="1" hidden="1" x14ac:dyDescent="0.3"/>
    <row r="523" s="38" customFormat="1" hidden="1" x14ac:dyDescent="0.3"/>
    <row r="524" s="38" customFormat="1" hidden="1" x14ac:dyDescent="0.3"/>
    <row r="525" s="38" customFormat="1" hidden="1" x14ac:dyDescent="0.3"/>
    <row r="526" s="38" customFormat="1" hidden="1" x14ac:dyDescent="0.3"/>
    <row r="527" s="38" customFormat="1" hidden="1" x14ac:dyDescent="0.3"/>
    <row r="528" s="38" customFormat="1" hidden="1" x14ac:dyDescent="0.3"/>
    <row r="529" s="38" customFormat="1" hidden="1" x14ac:dyDescent="0.3"/>
    <row r="530" s="38" customFormat="1" hidden="1" x14ac:dyDescent="0.3"/>
    <row r="531" s="38" customFormat="1" hidden="1" x14ac:dyDescent="0.3"/>
    <row r="532" s="38" customFormat="1" hidden="1" x14ac:dyDescent="0.3"/>
    <row r="533" s="38" customFormat="1" hidden="1" x14ac:dyDescent="0.3"/>
    <row r="534" s="38" customFormat="1" hidden="1" x14ac:dyDescent="0.3"/>
    <row r="535" s="38" customFormat="1" hidden="1" x14ac:dyDescent="0.3"/>
    <row r="536" s="38" customFormat="1" hidden="1" x14ac:dyDescent="0.3"/>
    <row r="537" s="38" customFormat="1" hidden="1" x14ac:dyDescent="0.3"/>
    <row r="538" s="38" customFormat="1" hidden="1" x14ac:dyDescent="0.3"/>
    <row r="539" s="38" customFormat="1" hidden="1" x14ac:dyDescent="0.3"/>
    <row r="540" s="38" customFormat="1" hidden="1" x14ac:dyDescent="0.3"/>
    <row r="541" s="38" customFormat="1" hidden="1" x14ac:dyDescent="0.3"/>
    <row r="542" s="38" customFormat="1" hidden="1" x14ac:dyDescent="0.3"/>
    <row r="543" s="38" customFormat="1" hidden="1" x14ac:dyDescent="0.3"/>
    <row r="544" s="38" customFormat="1" hidden="1" x14ac:dyDescent="0.3"/>
    <row r="545" s="38" customFormat="1" hidden="1" x14ac:dyDescent="0.3"/>
    <row r="546" s="38" customFormat="1" hidden="1" x14ac:dyDescent="0.3"/>
    <row r="547" s="38" customFormat="1" hidden="1" x14ac:dyDescent="0.3"/>
    <row r="548" s="38" customFormat="1" hidden="1" x14ac:dyDescent="0.3"/>
    <row r="549" s="38" customFormat="1" hidden="1" x14ac:dyDescent="0.3"/>
    <row r="550" s="38" customFormat="1" hidden="1" x14ac:dyDescent="0.3"/>
    <row r="551" s="38" customFormat="1" hidden="1" x14ac:dyDescent="0.3"/>
    <row r="552" s="38" customFormat="1" hidden="1" x14ac:dyDescent="0.3"/>
    <row r="553" s="38" customFormat="1" hidden="1" x14ac:dyDescent="0.3"/>
    <row r="554" s="38" customFormat="1" hidden="1" x14ac:dyDescent="0.3"/>
    <row r="555" s="38" customFormat="1" hidden="1" x14ac:dyDescent="0.3"/>
    <row r="556" s="38" customFormat="1" hidden="1" x14ac:dyDescent="0.3"/>
    <row r="557" s="38" customFormat="1" hidden="1" x14ac:dyDescent="0.3"/>
    <row r="558" s="38" customFormat="1" hidden="1" x14ac:dyDescent="0.3"/>
    <row r="559" s="38" customFormat="1" hidden="1" x14ac:dyDescent="0.3"/>
    <row r="560" s="38" customFormat="1" hidden="1" x14ac:dyDescent="0.3"/>
    <row r="561" s="38" customFormat="1" hidden="1" x14ac:dyDescent="0.3"/>
    <row r="562" s="38" customFormat="1" hidden="1" x14ac:dyDescent="0.3"/>
    <row r="563" s="38" customFormat="1" hidden="1" x14ac:dyDescent="0.3"/>
    <row r="564" s="38" customFormat="1" hidden="1" x14ac:dyDescent="0.3"/>
    <row r="565" s="38" customFormat="1" hidden="1" x14ac:dyDescent="0.3"/>
    <row r="566" s="38" customFormat="1" hidden="1" x14ac:dyDescent="0.3"/>
    <row r="567" s="38" customFormat="1" hidden="1" x14ac:dyDescent="0.3"/>
    <row r="568" s="38" customFormat="1" hidden="1" x14ac:dyDescent="0.3"/>
    <row r="569" s="38" customFormat="1" hidden="1" x14ac:dyDescent="0.3"/>
    <row r="570" s="38" customFormat="1" hidden="1" x14ac:dyDescent="0.3"/>
    <row r="571" s="38" customFormat="1" hidden="1" x14ac:dyDescent="0.3"/>
    <row r="572" s="38" customFormat="1" hidden="1" x14ac:dyDescent="0.3"/>
    <row r="573" s="38" customFormat="1" hidden="1" x14ac:dyDescent="0.3"/>
    <row r="574" s="38" customFormat="1" hidden="1" x14ac:dyDescent="0.3"/>
    <row r="575" s="38" customFormat="1" hidden="1" x14ac:dyDescent="0.3"/>
    <row r="576" s="38" customFormat="1" hidden="1" x14ac:dyDescent="0.3"/>
    <row r="577" s="38" customFormat="1" hidden="1" x14ac:dyDescent="0.3"/>
    <row r="578" s="38" customFormat="1" hidden="1" x14ac:dyDescent="0.3"/>
    <row r="579" s="38" customFormat="1" hidden="1" x14ac:dyDescent="0.3"/>
  </sheetData>
  <mergeCells count="3">
    <mergeCell ref="A1:M1"/>
    <mergeCell ref="A2:M2"/>
    <mergeCell ref="A4:M4"/>
  </mergeCells>
  <phoneticPr fontId="10" type="noConversion"/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4D8195-2458-4E19-9EAD-F06AA2B683A6}">
          <x14:formula1>
            <xm:f>States!$B$2:$B$53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28E9-02CF-45E6-9F4E-86A2D60F4639}">
  <dimension ref="A1:J53"/>
  <sheetViews>
    <sheetView workbookViewId="0">
      <pane ySplit="1" topLeftCell="A2" activePane="bottomLeft" state="frozen"/>
      <selection pane="bottomLeft" activeCell="J48" sqref="J48"/>
    </sheetView>
  </sheetViews>
  <sheetFormatPr defaultRowHeight="14.4" x14ac:dyDescent="0.3"/>
  <cols>
    <col min="2" max="2" width="17.5546875" customWidth="1"/>
    <col min="3" max="3" width="23.33203125" customWidth="1"/>
    <col min="4" max="4" width="11" customWidth="1"/>
    <col min="5" max="5" width="29.5546875" bestFit="1" customWidth="1"/>
    <col min="7" max="7" width="29.33203125" customWidth="1"/>
    <col min="8" max="8" width="14.33203125" customWidth="1"/>
  </cols>
  <sheetData>
    <row r="1" spans="1:10" x14ac:dyDescent="0.3">
      <c r="A1" t="s">
        <v>8</v>
      </c>
      <c r="B1" t="s">
        <v>0</v>
      </c>
      <c r="C1" t="s">
        <v>258</v>
      </c>
      <c r="D1" t="s">
        <v>269</v>
      </c>
      <c r="E1" t="s">
        <v>259</v>
      </c>
      <c r="F1" t="s">
        <v>270</v>
      </c>
      <c r="G1" t="s">
        <v>260</v>
      </c>
      <c r="H1" t="s">
        <v>280</v>
      </c>
      <c r="I1" t="s">
        <v>281</v>
      </c>
      <c r="J1" t="s">
        <v>282</v>
      </c>
    </row>
    <row r="2" spans="1:10" ht="15.6" x14ac:dyDescent="0.3">
      <c r="A2" t="s">
        <v>9</v>
      </c>
      <c r="B2" s="2" t="s">
        <v>10</v>
      </c>
    </row>
    <row r="3" spans="1:10" ht="15.6" x14ac:dyDescent="0.3">
      <c r="A3" t="s">
        <v>11</v>
      </c>
      <c r="B3" s="2" t="s">
        <v>12</v>
      </c>
      <c r="C3" t="s">
        <v>257</v>
      </c>
      <c r="G3" t="s">
        <v>257</v>
      </c>
    </row>
    <row r="4" spans="1:10" ht="15.6" x14ac:dyDescent="0.3">
      <c r="A4" t="s">
        <v>13</v>
      </c>
      <c r="B4" s="2" t="s">
        <v>14</v>
      </c>
      <c r="C4" t="s">
        <v>261</v>
      </c>
      <c r="E4" t="s">
        <v>261</v>
      </c>
    </row>
    <row r="5" spans="1:10" ht="15.6" x14ac:dyDescent="0.3">
      <c r="A5" t="s">
        <v>15</v>
      </c>
      <c r="B5" s="2" t="s">
        <v>16</v>
      </c>
    </row>
    <row r="6" spans="1:10" ht="15.6" x14ac:dyDescent="0.3">
      <c r="A6" t="s">
        <v>17</v>
      </c>
      <c r="B6" s="2" t="s">
        <v>18</v>
      </c>
    </row>
    <row r="7" spans="1:10" ht="15.6" x14ac:dyDescent="0.3">
      <c r="A7" t="s">
        <v>19</v>
      </c>
      <c r="B7" s="2" t="s">
        <v>20</v>
      </c>
      <c r="E7" t="s">
        <v>266</v>
      </c>
      <c r="G7" s="15" t="s">
        <v>266</v>
      </c>
    </row>
    <row r="8" spans="1:10" ht="15.6" x14ac:dyDescent="0.3">
      <c r="A8" t="s">
        <v>21</v>
      </c>
      <c r="B8" s="2" t="s">
        <v>22</v>
      </c>
      <c r="G8" s="15" t="s">
        <v>271</v>
      </c>
    </row>
    <row r="9" spans="1:10" ht="15.6" x14ac:dyDescent="0.3">
      <c r="A9" t="s">
        <v>140</v>
      </c>
      <c r="B9" s="2" t="s">
        <v>231</v>
      </c>
      <c r="C9" t="s">
        <v>263</v>
      </c>
      <c r="D9" t="s">
        <v>262</v>
      </c>
      <c r="E9" t="s">
        <v>262</v>
      </c>
      <c r="G9" s="15" t="s">
        <v>263</v>
      </c>
      <c r="H9" s="15" t="s">
        <v>272</v>
      </c>
    </row>
    <row r="10" spans="1:10" ht="15.6" x14ac:dyDescent="0.3">
      <c r="A10" t="s">
        <v>23</v>
      </c>
      <c r="B10" s="2" t="s">
        <v>24</v>
      </c>
      <c r="C10" t="s">
        <v>263</v>
      </c>
      <c r="D10" t="s">
        <v>262</v>
      </c>
      <c r="E10" t="s">
        <v>262</v>
      </c>
      <c r="G10" s="15" t="s">
        <v>263</v>
      </c>
      <c r="H10" s="15" t="s">
        <v>273</v>
      </c>
    </row>
    <row r="11" spans="1:10" ht="15.6" x14ac:dyDescent="0.3">
      <c r="A11" t="s">
        <v>25</v>
      </c>
      <c r="B11" s="2" t="s">
        <v>26</v>
      </c>
      <c r="G11" t="s">
        <v>257</v>
      </c>
      <c r="H11" s="15" t="s">
        <v>274</v>
      </c>
    </row>
    <row r="12" spans="1:10" ht="15.6" x14ac:dyDescent="0.3">
      <c r="A12" t="s">
        <v>27</v>
      </c>
      <c r="B12" s="2" t="s">
        <v>28</v>
      </c>
      <c r="C12" t="s">
        <v>256</v>
      </c>
      <c r="E12" t="s">
        <v>256</v>
      </c>
    </row>
    <row r="13" spans="1:10" ht="15.6" x14ac:dyDescent="0.3">
      <c r="A13" t="s">
        <v>29</v>
      </c>
      <c r="B13" s="2" t="s">
        <v>30</v>
      </c>
    </row>
    <row r="14" spans="1:10" ht="15.6" x14ac:dyDescent="0.3">
      <c r="A14" t="s">
        <v>31</v>
      </c>
      <c r="B14" s="2" t="s">
        <v>32</v>
      </c>
    </row>
    <row r="15" spans="1:10" ht="15.6" x14ac:dyDescent="0.3">
      <c r="A15" t="s">
        <v>33</v>
      </c>
      <c r="B15" s="2" t="s">
        <v>34</v>
      </c>
      <c r="G15" s="15" t="s">
        <v>275</v>
      </c>
    </row>
    <row r="16" spans="1:10" ht="15.6" x14ac:dyDescent="0.3">
      <c r="A16" t="s">
        <v>35</v>
      </c>
      <c r="B16" s="2" t="s">
        <v>36</v>
      </c>
    </row>
    <row r="17" spans="1:10" ht="15.6" x14ac:dyDescent="0.3">
      <c r="A17" t="s">
        <v>37</v>
      </c>
      <c r="B17" s="2" t="s">
        <v>38</v>
      </c>
      <c r="E17" t="s">
        <v>267</v>
      </c>
    </row>
    <row r="18" spans="1:10" ht="15.6" x14ac:dyDescent="0.3">
      <c r="A18" t="s">
        <v>39</v>
      </c>
      <c r="B18" s="2" t="s">
        <v>40</v>
      </c>
      <c r="E18" t="s">
        <v>266</v>
      </c>
      <c r="G18" s="15" t="s">
        <v>266</v>
      </c>
    </row>
    <row r="19" spans="1:10" ht="15.6" x14ac:dyDescent="0.3">
      <c r="A19" t="s">
        <v>41</v>
      </c>
      <c r="B19" s="2" t="s">
        <v>42</v>
      </c>
      <c r="E19" t="s">
        <v>267</v>
      </c>
      <c r="F19" t="s">
        <v>268</v>
      </c>
    </row>
    <row r="20" spans="1:10" ht="15.6" x14ac:dyDescent="0.3">
      <c r="A20" t="s">
        <v>43</v>
      </c>
      <c r="B20" s="2" t="s">
        <v>44</v>
      </c>
    </row>
    <row r="21" spans="1:10" ht="15.6" x14ac:dyDescent="0.3">
      <c r="A21" t="s">
        <v>45</v>
      </c>
      <c r="B21" s="2" t="s">
        <v>46</v>
      </c>
      <c r="E21" t="s">
        <v>266</v>
      </c>
      <c r="G21" s="15" t="s">
        <v>266</v>
      </c>
    </row>
    <row r="22" spans="1:10" ht="15.6" x14ac:dyDescent="0.3">
      <c r="A22" t="s">
        <v>47</v>
      </c>
      <c r="B22" s="2" t="s">
        <v>48</v>
      </c>
      <c r="C22" t="s">
        <v>263</v>
      </c>
      <c r="E22" t="s">
        <v>266</v>
      </c>
      <c r="G22" s="15" t="s">
        <v>266</v>
      </c>
      <c r="H22" s="15" t="s">
        <v>263</v>
      </c>
      <c r="I22" s="15" t="s">
        <v>272</v>
      </c>
      <c r="J22" s="15" t="s">
        <v>276</v>
      </c>
    </row>
    <row r="23" spans="1:10" ht="15.6" x14ac:dyDescent="0.3">
      <c r="A23" t="s">
        <v>49</v>
      </c>
      <c r="B23" s="2" t="s">
        <v>50</v>
      </c>
      <c r="G23" s="15" t="s">
        <v>277</v>
      </c>
    </row>
    <row r="24" spans="1:10" ht="15.6" x14ac:dyDescent="0.3">
      <c r="A24" t="s">
        <v>51</v>
      </c>
      <c r="B24" s="2" t="s">
        <v>52</v>
      </c>
      <c r="E24" t="s">
        <v>266</v>
      </c>
      <c r="G24" s="15" t="s">
        <v>266</v>
      </c>
    </row>
    <row r="25" spans="1:10" ht="15.6" x14ac:dyDescent="0.3">
      <c r="A25" t="s">
        <v>53</v>
      </c>
      <c r="B25" s="2" t="s">
        <v>54</v>
      </c>
    </row>
    <row r="26" spans="1:10" ht="15.6" x14ac:dyDescent="0.3">
      <c r="A26" t="s">
        <v>55</v>
      </c>
      <c r="B26" s="2" t="s">
        <v>56</v>
      </c>
      <c r="C26" t="s">
        <v>261</v>
      </c>
      <c r="E26" t="s">
        <v>261</v>
      </c>
      <c r="G26" s="15" t="s">
        <v>278</v>
      </c>
    </row>
    <row r="27" spans="1:10" ht="15.6" x14ac:dyDescent="0.3">
      <c r="A27" t="s">
        <v>57</v>
      </c>
      <c r="B27" s="2" t="s">
        <v>58</v>
      </c>
      <c r="G27" t="s">
        <v>257</v>
      </c>
    </row>
    <row r="28" spans="1:10" ht="15.6" x14ac:dyDescent="0.3">
      <c r="A28" t="s">
        <v>59</v>
      </c>
      <c r="B28" s="2" t="s">
        <v>60</v>
      </c>
    </row>
    <row r="29" spans="1:10" ht="15.6" x14ac:dyDescent="0.3">
      <c r="A29" t="s">
        <v>61</v>
      </c>
      <c r="B29" s="2" t="s">
        <v>62</v>
      </c>
      <c r="C29" t="s">
        <v>264</v>
      </c>
      <c r="E29" t="s">
        <v>266</v>
      </c>
      <c r="G29" s="15" t="s">
        <v>266</v>
      </c>
    </row>
    <row r="30" spans="1:10" ht="15.6" x14ac:dyDescent="0.3">
      <c r="A30" t="s">
        <v>63</v>
      </c>
      <c r="B30" s="2" t="s">
        <v>64</v>
      </c>
    </row>
    <row r="31" spans="1:10" ht="15.6" x14ac:dyDescent="0.3">
      <c r="A31" t="s">
        <v>65</v>
      </c>
      <c r="B31" s="2" t="s">
        <v>66</v>
      </c>
    </row>
    <row r="32" spans="1:10" ht="15.6" x14ac:dyDescent="0.3">
      <c r="A32" t="s">
        <v>67</v>
      </c>
      <c r="B32" s="2" t="s">
        <v>68</v>
      </c>
      <c r="G32" s="15" t="s">
        <v>277</v>
      </c>
    </row>
    <row r="33" spans="1:10" ht="15.6" x14ac:dyDescent="0.3">
      <c r="A33" t="s">
        <v>69</v>
      </c>
      <c r="B33" s="2" t="s">
        <v>70</v>
      </c>
      <c r="E33" t="s">
        <v>266</v>
      </c>
      <c r="G33" s="15" t="s">
        <v>266</v>
      </c>
      <c r="H33" s="15" t="s">
        <v>271</v>
      </c>
      <c r="I33" s="15" t="s">
        <v>274</v>
      </c>
    </row>
    <row r="34" spans="1:10" ht="15.6" x14ac:dyDescent="0.3">
      <c r="A34" t="s">
        <v>71</v>
      </c>
      <c r="B34" s="2" t="s">
        <v>72</v>
      </c>
    </row>
    <row r="35" spans="1:10" ht="15.6" x14ac:dyDescent="0.3">
      <c r="A35" t="s">
        <v>73</v>
      </c>
      <c r="B35" s="2" t="s">
        <v>74</v>
      </c>
    </row>
    <row r="36" spans="1:10" ht="15.6" x14ac:dyDescent="0.3">
      <c r="A36" t="s">
        <v>75</v>
      </c>
      <c r="B36" s="2" t="s">
        <v>76</v>
      </c>
    </row>
    <row r="37" spans="1:10" ht="15.6" x14ac:dyDescent="0.3">
      <c r="A37" t="s">
        <v>77</v>
      </c>
      <c r="B37" s="2" t="s">
        <v>78</v>
      </c>
      <c r="C37" t="s">
        <v>265</v>
      </c>
      <c r="E37" t="s">
        <v>268</v>
      </c>
      <c r="G37" s="15" t="s">
        <v>279</v>
      </c>
    </row>
    <row r="38" spans="1:10" ht="15.6" x14ac:dyDescent="0.3">
      <c r="A38" t="s">
        <v>79</v>
      </c>
      <c r="B38" s="2" t="s">
        <v>80</v>
      </c>
    </row>
    <row r="39" spans="1:10" ht="15.6" x14ac:dyDescent="0.3">
      <c r="A39" t="s">
        <v>81</v>
      </c>
      <c r="B39" s="2" t="s">
        <v>82</v>
      </c>
    </row>
    <row r="40" spans="1:10" ht="15.6" x14ac:dyDescent="0.3">
      <c r="A40" t="s">
        <v>83</v>
      </c>
      <c r="B40" s="2" t="s">
        <v>84</v>
      </c>
      <c r="E40" t="s">
        <v>266</v>
      </c>
      <c r="G40" s="15" t="s">
        <v>266</v>
      </c>
      <c r="H40" s="15" t="s">
        <v>273</v>
      </c>
    </row>
    <row r="41" spans="1:10" ht="15.6" x14ac:dyDescent="0.3">
      <c r="A41" t="s">
        <v>85</v>
      </c>
      <c r="B41" s="2" t="s">
        <v>86</v>
      </c>
    </row>
    <row r="42" spans="1:10" ht="15.6" x14ac:dyDescent="0.3">
      <c r="A42" t="s">
        <v>87</v>
      </c>
      <c r="B42" s="2" t="s">
        <v>88</v>
      </c>
    </row>
    <row r="43" spans="1:10" ht="15.6" x14ac:dyDescent="0.3">
      <c r="A43" t="s">
        <v>89</v>
      </c>
      <c r="B43" s="2" t="s">
        <v>90</v>
      </c>
      <c r="C43" t="s">
        <v>256</v>
      </c>
      <c r="E43" t="s">
        <v>256</v>
      </c>
    </row>
    <row r="44" spans="1:10" ht="15.6" x14ac:dyDescent="0.3">
      <c r="A44" t="s">
        <v>91</v>
      </c>
      <c r="B44" s="2" t="s">
        <v>92</v>
      </c>
    </row>
    <row r="45" spans="1:10" ht="15.6" x14ac:dyDescent="0.3">
      <c r="A45" t="s">
        <v>93</v>
      </c>
      <c r="B45" s="2" t="s">
        <v>94</v>
      </c>
      <c r="G45" t="s">
        <v>257</v>
      </c>
      <c r="H45" s="15" t="s">
        <v>278</v>
      </c>
    </row>
    <row r="46" spans="1:10" ht="15.6" x14ac:dyDescent="0.3">
      <c r="A46" t="s">
        <v>95</v>
      </c>
      <c r="B46" s="2" t="s">
        <v>96</v>
      </c>
      <c r="E46" t="s">
        <v>266</v>
      </c>
      <c r="G46" s="15" t="s">
        <v>266</v>
      </c>
    </row>
    <row r="47" spans="1:10" ht="15.6" x14ac:dyDescent="0.3">
      <c r="A47" t="s">
        <v>97</v>
      </c>
      <c r="B47" s="2" t="s">
        <v>98</v>
      </c>
    </row>
    <row r="48" spans="1:10" ht="15.6" x14ac:dyDescent="0.3">
      <c r="A48" t="s">
        <v>99</v>
      </c>
      <c r="B48" s="2" t="s">
        <v>100</v>
      </c>
      <c r="C48" t="s">
        <v>264</v>
      </c>
      <c r="E48" t="s">
        <v>266</v>
      </c>
      <c r="G48" s="15" t="s">
        <v>266</v>
      </c>
      <c r="H48" s="15" t="s">
        <v>272</v>
      </c>
      <c r="I48" s="15" t="s">
        <v>276</v>
      </c>
      <c r="J48" s="15" t="s">
        <v>279</v>
      </c>
    </row>
    <row r="49" spans="1:7" ht="15.6" x14ac:dyDescent="0.3">
      <c r="A49" t="s">
        <v>101</v>
      </c>
      <c r="B49" s="2" t="s">
        <v>102</v>
      </c>
    </row>
    <row r="50" spans="1:7" ht="15.6" x14ac:dyDescent="0.3">
      <c r="A50" t="s">
        <v>103</v>
      </c>
      <c r="B50" s="2" t="s">
        <v>104</v>
      </c>
      <c r="G50" s="15" t="s">
        <v>275</v>
      </c>
    </row>
    <row r="51" spans="1:7" ht="15.6" x14ac:dyDescent="0.3">
      <c r="A51" t="s">
        <v>105</v>
      </c>
      <c r="B51" s="2" t="s">
        <v>106</v>
      </c>
    </row>
    <row r="52" spans="1:7" ht="15.6" x14ac:dyDescent="0.3">
      <c r="A52" t="s">
        <v>107</v>
      </c>
      <c r="B52" s="2" t="s">
        <v>108</v>
      </c>
      <c r="C52" t="s">
        <v>265</v>
      </c>
    </row>
    <row r="53" spans="1:7" ht="15.6" x14ac:dyDescent="0.3">
      <c r="A53" t="s">
        <v>109</v>
      </c>
      <c r="B53" s="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SNP_June2021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Kraig Gazley</dc:creator>
  <cp:lastModifiedBy>Kraig Gazley</cp:lastModifiedBy>
  <dcterms:created xsi:type="dcterms:W3CDTF">2020-07-27T16:36:10Z</dcterms:created>
  <dcterms:modified xsi:type="dcterms:W3CDTF">2021-09-23T16:19:35Z</dcterms:modified>
</cp:coreProperties>
</file>